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0965" windowHeight="6135" activeTab="0"/>
  </bookViews>
  <sheets>
    <sheet name="Задача Чебышева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<sst xmlns="http://schemas.openxmlformats.org/spreadsheetml/2006/main" count="58" uniqueCount="50">
  <si>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 xml:space="preserve">                     ЗАДАЧА ЧЕБЫШЕВА</t>
  </si>
  <si>
    <t>fI(град)=</t>
  </si>
  <si>
    <r>
      <t>A</t>
    </r>
    <r>
      <rPr>
        <sz val="10"/>
        <rFont val="Courier New CE"/>
        <family val="3"/>
      </rPr>
      <t>lfaA=</t>
    </r>
  </si>
  <si>
    <r>
      <t>A</t>
    </r>
    <r>
      <rPr>
        <sz val="10"/>
        <rFont val="Courier New CE"/>
        <family val="3"/>
      </rPr>
      <t>lfaB=</t>
    </r>
  </si>
  <si>
    <r>
      <t>A</t>
    </r>
    <r>
      <rPr>
        <sz val="10"/>
        <rFont val="Courier New CE"/>
        <family val="3"/>
      </rPr>
      <t>lfaM=</t>
    </r>
  </si>
  <si>
    <t>dFi=</t>
  </si>
  <si>
    <r>
      <t>B</t>
    </r>
    <r>
      <rPr>
        <sz val="10"/>
        <rFont val="Courier New CE"/>
        <family val="3"/>
      </rPr>
      <t>etaA=</t>
    </r>
  </si>
  <si>
    <r>
      <t>B</t>
    </r>
    <r>
      <rPr>
        <sz val="10"/>
        <rFont val="Courier New CE"/>
        <family val="3"/>
      </rPr>
      <t>etaB=</t>
    </r>
  </si>
  <si>
    <r>
      <t>B</t>
    </r>
    <r>
      <rPr>
        <sz val="10"/>
        <rFont val="Courier New CE"/>
        <family val="3"/>
      </rPr>
      <t>etaM=</t>
    </r>
  </si>
  <si>
    <t>FiT=</t>
  </si>
  <si>
    <t>FiTT=</t>
  </si>
  <si>
    <t>L1=</t>
  </si>
  <si>
    <t>L2=</t>
  </si>
  <si>
    <t>L3=</t>
  </si>
  <si>
    <t>AM=</t>
  </si>
  <si>
    <t>A=</t>
  </si>
  <si>
    <t>B=</t>
  </si>
  <si>
    <t>Приводное звено</t>
  </si>
  <si>
    <t>Fi=</t>
  </si>
  <si>
    <t>Fi-Fi0=</t>
  </si>
  <si>
    <t>sin(14)=</t>
  </si>
  <si>
    <t>cos(14)=</t>
  </si>
  <si>
    <t>ТОЧКА А</t>
  </si>
  <si>
    <t>X=</t>
  </si>
  <si>
    <t>Y=</t>
  </si>
  <si>
    <t>xt=</t>
  </si>
  <si>
    <t>yt=</t>
  </si>
  <si>
    <t>xtt=</t>
  </si>
  <si>
    <t>ytt=</t>
  </si>
  <si>
    <t>промежуточные расчёты</t>
  </si>
  <si>
    <t>P=</t>
  </si>
  <si>
    <t>Q=</t>
  </si>
  <si>
    <t>F=</t>
  </si>
  <si>
    <t>Дискр=</t>
  </si>
  <si>
    <t>tg(fi/2)=</t>
  </si>
  <si>
    <t>Psi/2=</t>
  </si>
  <si>
    <t>Psi=</t>
  </si>
  <si>
    <t>Ksi=</t>
  </si>
  <si>
    <t>PsiT=</t>
  </si>
  <si>
    <t>KsiT=</t>
  </si>
  <si>
    <t>f1=</t>
  </si>
  <si>
    <t>f2=</t>
  </si>
  <si>
    <t>Psitt=</t>
  </si>
  <si>
    <t>Ksitt=</t>
  </si>
  <si>
    <t>ТОЧКА В</t>
  </si>
  <si>
    <t>XT=</t>
  </si>
  <si>
    <t>YT=</t>
  </si>
  <si>
    <t>XTT=</t>
  </si>
  <si>
    <t>YTT=</t>
  </si>
  <si>
    <t>ТОЧКА 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</si>
</sst>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Symbol"/>
      <family val="1"/>
    </font>
    <font>
      <sz val="10"/>
      <name val="Courier New CE"/>
      <family val="3"/>
    </font>
    <font>
      <sz val="8"/>
      <name val="Arial Cyr"/>
      <family val="0"/>
    </font>
    <font>
      <b/>
      <sz val="8"/>
      <name val="Arial Cyr"/>
      <family val="0"/>
    </font>
    <font>
      <sz val="10"/>
      <color indexed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left"/>
    </xf>
    <xf numFmtId="2" fontId="0" fillId="0" borderId="1" xfId="0" applyNumberFormat="1" applyBorder="1" applyAlignment="1">
      <alignment/>
    </xf>
    <xf numFmtId="2" fontId="8" fillId="2" borderId="2" xfId="0" applyNumberFormat="1" applyFont="1" applyFill="1" applyBorder="1" applyAlignment="1">
      <alignment/>
    </xf>
    <xf numFmtId="2" fontId="0" fillId="0" borderId="3" xfId="0" applyNumberFormat="1" applyBorder="1" applyAlignment="1">
      <alignment/>
    </xf>
    <xf numFmtId="2" fontId="0" fillId="2" borderId="4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Траектория точки 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9625"/>
          <c:w val="0.8055"/>
          <c:h val="0.62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'Задача Чебышева'!$A$49</c:f>
              <c:strCache>
                <c:ptCount val="1"/>
                <c:pt idx="0">
                  <c:v>Y=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'Задача Чебышева'!$B$48:$BB$48</c:f>
              <c:numCache/>
            </c:numRef>
          </c:xVal>
          <c:yVal>
            <c:numRef>
              <c:f>'Задача Чебышева'!$B$49:$BB$49</c:f>
              <c:numCache/>
            </c:numRef>
          </c:yVal>
          <c:smooth val="0"/>
        </c:ser>
        <c:axId val="58218184"/>
        <c:axId val="54201609"/>
      </c:scatterChart>
      <c:valAx>
        <c:axId val="58218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201609"/>
        <c:crosses val="autoZero"/>
        <c:crossBetween val="midCat"/>
        <c:dispUnits/>
      </c:valAx>
      <c:valAx>
        <c:axId val="54201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У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2181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Компоненты скорости т.М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715"/>
          <c:w val="0.76375"/>
          <c:h val="0.69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'Задача Чебышева'!$B$50:$Z$50</c:f>
              <c:numCache>
                <c:ptCount val="25"/>
                <c:pt idx="0">
                  <c:v>12.502244696412705</c:v>
                </c:pt>
                <c:pt idx="1">
                  <c:v>10.795034700726173</c:v>
                </c:pt>
                <c:pt idx="2">
                  <c:v>7.058609345319516</c:v>
                </c:pt>
                <c:pt idx="3">
                  <c:v>3.3712285940070195</c:v>
                </c:pt>
                <c:pt idx="4">
                  <c:v>0.5593948795769061</c:v>
                </c:pt>
                <c:pt idx="5">
                  <c:v>-1.396879140445551</c:v>
                </c:pt>
                <c:pt idx="6">
                  <c:v>-2.713711994805024</c:v>
                </c:pt>
                <c:pt idx="7">
                  <c:v>-3.579573433054467</c:v>
                </c:pt>
                <c:pt idx="8">
                  <c:v>-4.129474618321878</c:v>
                </c:pt>
                <c:pt idx="9">
                  <c:v>-4.460305255055226</c:v>
                </c:pt>
                <c:pt idx="10">
                  <c:v>-4.64392058026391</c:v>
                </c:pt>
                <c:pt idx="11">
                  <c:v>-4.732416453341511</c:v>
                </c:pt>
                <c:pt idx="12">
                  <c:v>-4.758216577668568</c:v>
                </c:pt>
                <c:pt idx="13">
                  <c:v>-4.73241645334151</c:v>
                </c:pt>
                <c:pt idx="14">
                  <c:v>-4.643920580263911</c:v>
                </c:pt>
                <c:pt idx="15">
                  <c:v>-4.460305255055227</c:v>
                </c:pt>
                <c:pt idx="16">
                  <c:v>-4.12947461832188</c:v>
                </c:pt>
                <c:pt idx="17">
                  <c:v>-3.579573433054465</c:v>
                </c:pt>
                <c:pt idx="18">
                  <c:v>-2.713711994805026</c:v>
                </c:pt>
                <c:pt idx="19">
                  <c:v>-1.3968791404455523</c:v>
                </c:pt>
                <c:pt idx="20">
                  <c:v>0.5593948795769066</c:v>
                </c:pt>
                <c:pt idx="21">
                  <c:v>3.37122859400702</c:v>
                </c:pt>
                <c:pt idx="22">
                  <c:v>7.0586093453195</c:v>
                </c:pt>
                <c:pt idx="23">
                  <c:v>10.795034700726179</c:v>
                </c:pt>
                <c:pt idx="24">
                  <c:v>12.502244696412703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'Задача Чебышева'!$B$51:$Z$51</c:f>
              <c:numCache>
                <c:ptCount val="25"/>
                <c:pt idx="0">
                  <c:v>0</c:v>
                </c:pt>
                <c:pt idx="1">
                  <c:v>-2.068383414566032</c:v>
                </c:pt>
                <c:pt idx="2">
                  <c:v>-2.7106862302126187</c:v>
                </c:pt>
                <c:pt idx="3">
                  <c:v>-2.201373871768192</c:v>
                </c:pt>
                <c:pt idx="4">
                  <c:v>-1.3824824639293167</c:v>
                </c:pt>
                <c:pt idx="5">
                  <c:v>-0.7117244349628173</c:v>
                </c:pt>
                <c:pt idx="6">
                  <c:v>-0.2931479006733827</c:v>
                </c:pt>
                <c:pt idx="7">
                  <c:v>-0.08383890482580547</c:v>
                </c:pt>
                <c:pt idx="8">
                  <c:v>-0.006936271307515396</c:v>
                </c:pt>
                <c:pt idx="9">
                  <c:v>0.005409956852916675</c:v>
                </c:pt>
                <c:pt idx="10">
                  <c:v>-0.0010641883310982259</c:v>
                </c:pt>
                <c:pt idx="11">
                  <c:v>-0.004029617447714795</c:v>
                </c:pt>
                <c:pt idx="12">
                  <c:v>0</c:v>
                </c:pt>
                <c:pt idx="13">
                  <c:v>0.004029617447714795</c:v>
                </c:pt>
                <c:pt idx="14">
                  <c:v>0.0010641883311000022</c:v>
                </c:pt>
                <c:pt idx="15">
                  <c:v>-0.005409956852914899</c:v>
                </c:pt>
                <c:pt idx="16">
                  <c:v>0.00693627130751584</c:v>
                </c:pt>
                <c:pt idx="17">
                  <c:v>0.08383890482580658</c:v>
                </c:pt>
                <c:pt idx="18">
                  <c:v>0.29314790067338153</c:v>
                </c:pt>
                <c:pt idx="19">
                  <c:v>0.7117244349628171</c:v>
                </c:pt>
                <c:pt idx="20">
                  <c:v>1.382482463929317</c:v>
                </c:pt>
                <c:pt idx="21">
                  <c:v>2.2013738717681917</c:v>
                </c:pt>
                <c:pt idx="22">
                  <c:v>2.710686230212619</c:v>
                </c:pt>
                <c:pt idx="23">
                  <c:v>2.06838341456603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8052434"/>
        <c:axId val="28254179"/>
      </c:lineChart>
      <c:catAx>
        <c:axId val="18052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Угол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254179"/>
        <c:crosses val="autoZero"/>
        <c:auto val="0"/>
        <c:lblOffset val="100"/>
        <c:noMultiLvlLbl val="0"/>
      </c:catAx>
      <c:valAx>
        <c:axId val="28254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Отноительные скорости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05243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Компоненты скорости точки 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'Задача Чебышева'!$A$42</c:f>
              <c:strCache>
                <c:ptCount val="1"/>
                <c:pt idx="0">
                  <c:v>XT=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'Задача Чебышева'!$B$42:$Z$42</c:f>
              <c:numCache>
                <c:ptCount val="25"/>
                <c:pt idx="0">
                  <c:v>6.251122348206352</c:v>
                </c:pt>
                <c:pt idx="1">
                  <c:v>5.009288782709306</c:v>
                </c:pt>
                <c:pt idx="2">
                  <c:v>2.779304672659758</c:v>
                </c:pt>
                <c:pt idx="3">
                  <c:v>0.6249541252236885</c:v>
                </c:pt>
                <c:pt idx="4">
                  <c:v>-1.019340665888205</c:v>
                </c:pt>
                <c:pt idx="5">
                  <c:v>-2.1473283096563778</c:v>
                </c:pt>
                <c:pt idx="6">
                  <c:v>-2.856855997402512</c:v>
                </c:pt>
                <c:pt idx="7">
                  <c:v>-3.238675455960836</c:v>
                </c:pt>
                <c:pt idx="8">
                  <c:v>-3.363775414837597</c:v>
                </c:pt>
                <c:pt idx="9">
                  <c:v>-3.2908127993074343</c:v>
                </c:pt>
                <c:pt idx="10">
                  <c:v>-3.0719602901319547</c:v>
                </c:pt>
                <c:pt idx="11">
                  <c:v>-2.754436794324537</c:v>
                </c:pt>
                <c:pt idx="12">
                  <c:v>-2.3791082888342845</c:v>
                </c:pt>
                <c:pt idx="13">
                  <c:v>-1.9779796590169736</c:v>
                </c:pt>
                <c:pt idx="14">
                  <c:v>-1.5719602901319552</c:v>
                </c:pt>
                <c:pt idx="15">
                  <c:v>-1.169492455747792</c:v>
                </c:pt>
                <c:pt idx="16">
                  <c:v>-0.765699203484282</c:v>
                </c:pt>
                <c:pt idx="17">
                  <c:v>-0.34089797709363</c:v>
                </c:pt>
                <c:pt idx="18">
                  <c:v>0.14314400259748705</c:v>
                </c:pt>
                <c:pt idx="19">
                  <c:v>0.7504491692108264</c:v>
                </c:pt>
                <c:pt idx="20">
                  <c:v>1.5787355454651113</c:v>
                </c:pt>
                <c:pt idx="21">
                  <c:v>2.7462744687833314</c:v>
                </c:pt>
                <c:pt idx="22">
                  <c:v>4.279304672659752</c:v>
                </c:pt>
                <c:pt idx="23">
                  <c:v>5.78574591801687</c:v>
                </c:pt>
                <c:pt idx="24">
                  <c:v>6.251122348206352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'Задача Чебышева'!$A$43</c:f>
              <c:strCache>
                <c:ptCount val="1"/>
                <c:pt idx="0">
                  <c:v>YT=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'Задача Чебышева'!$B$43:$Z$43</c:f>
              <c:numCache>
                <c:ptCount val="25"/>
                <c:pt idx="0">
                  <c:v>1.4999999999999996</c:v>
                </c:pt>
                <c:pt idx="1">
                  <c:v>0.4146970321505865</c:v>
                </c:pt>
                <c:pt idx="2">
                  <c:v>-0.05630500942965133</c:v>
                </c:pt>
                <c:pt idx="3">
                  <c:v>-0.04002676410427419</c:v>
                </c:pt>
                <c:pt idx="4">
                  <c:v>0.058758768035341635</c:v>
                </c:pt>
                <c:pt idx="5">
                  <c:v>0.03236635017237233</c:v>
                </c:pt>
                <c:pt idx="6">
                  <c:v>-0.14657395033669127</c:v>
                </c:pt>
                <c:pt idx="7">
                  <c:v>-0.430148020066684</c:v>
                </c:pt>
                <c:pt idx="8">
                  <c:v>-0.7534681356537575</c:v>
                </c:pt>
                <c:pt idx="9">
                  <c:v>-1.0579551933533629</c:v>
                </c:pt>
                <c:pt idx="10">
                  <c:v>-1.2995701998422071</c:v>
                </c:pt>
                <c:pt idx="11">
                  <c:v>-1.4509035481574597</c:v>
                </c:pt>
                <c:pt idx="12">
                  <c:v>-1.5000000000000007</c:v>
                </c:pt>
                <c:pt idx="13">
                  <c:v>-1.4468739307097451</c:v>
                </c:pt>
                <c:pt idx="14">
                  <c:v>-1.298506011511108</c:v>
                </c:pt>
                <c:pt idx="15">
                  <c:v>-1.0633651502062789</c:v>
                </c:pt>
                <c:pt idx="16">
                  <c:v>-0.7465318643462427</c:v>
                </c:pt>
                <c:pt idx="17">
                  <c:v>-0.3463091152408776</c:v>
                </c:pt>
                <c:pt idx="18">
                  <c:v>0.14657395033669057</c:v>
                </c:pt>
                <c:pt idx="19">
                  <c:v>0.744090785135189</c:v>
                </c:pt>
                <c:pt idx="20">
                  <c:v>1.4412412319646588</c:v>
                </c:pt>
                <c:pt idx="21">
                  <c:v>2.1613471076639166</c:v>
                </c:pt>
                <c:pt idx="22">
                  <c:v>2.654381220782967</c:v>
                </c:pt>
                <c:pt idx="23">
                  <c:v>2.4830804467166177</c:v>
                </c:pt>
                <c:pt idx="24">
                  <c:v>1.5000000000000009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'Задача Чебышева'!$A$44</c:f>
              <c:strCache>
                <c:ptCount val="1"/>
                <c:pt idx="0">
                  <c:v>XTT=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'Задача Чебышева'!$B$44:$Z$44</c:f>
              <c:numCache>
                <c:ptCount val="25"/>
                <c:pt idx="0">
                  <c:v>4.751122348206352</c:v>
                </c:pt>
                <c:pt idx="1">
                  <c:v>-2.4105939321783714</c:v>
                </c:pt>
                <c:pt idx="2">
                  <c:v>-6.091415638066848</c:v>
                </c:pt>
                <c:pt idx="3">
                  <c:v>-6.7139373868367445</c:v>
                </c:pt>
                <c:pt idx="4">
                  <c:v>-6.2595326805880775</c:v>
                </c:pt>
                <c:pt idx="5">
                  <c:v>-5.592112771638528</c:v>
                </c:pt>
                <c:pt idx="6">
                  <c:v>-4.890415221314605</c:v>
                </c:pt>
                <c:pt idx="7">
                  <c:v>-4.1665844128102565</c:v>
                </c:pt>
                <c:pt idx="8">
                  <c:v>-3.428521934517516</c:v>
                </c:pt>
                <c:pt idx="9">
                  <c:v>-2.701805970906674</c:v>
                </c:pt>
                <c:pt idx="10">
                  <c:v>-2.0192241142951364</c:v>
                </c:pt>
                <c:pt idx="11">
                  <c:v>-1.4076610111265087</c:v>
                </c:pt>
                <c:pt idx="12">
                  <c:v>-0.8791082888342846</c:v>
                </c:pt>
                <c:pt idx="13">
                  <c:v>-0.4269779633477976</c:v>
                </c:pt>
                <c:pt idx="14">
                  <c:v>-0.02662025461545875</c:v>
                </c:pt>
                <c:pt idx="15">
                  <c:v>0.362821059411091</c:v>
                </c:pt>
                <c:pt idx="16">
                  <c:v>0.7990473161956366</c:v>
                </c:pt>
                <c:pt idx="17">
                  <c:v>1.3634681150633536</c:v>
                </c:pt>
                <c:pt idx="18">
                  <c:v>2.1767032265095776</c:v>
                </c:pt>
                <c:pt idx="19">
                  <c:v>3.4187764958854183</c:v>
                </c:pt>
                <c:pt idx="20">
                  <c:v>5.318927560164985</c:v>
                </c:pt>
                <c:pt idx="21">
                  <c:v>7.96384563728412</c:v>
                </c:pt>
                <c:pt idx="22">
                  <c:v>10.551948772033038</c:v>
                </c:pt>
                <c:pt idx="23">
                  <c:v>10.307851154037339</c:v>
                </c:pt>
                <c:pt idx="24">
                  <c:v>4.751122348206359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'Задача Чебышева'!$A$45</c:f>
              <c:strCache>
                <c:ptCount val="1"/>
                <c:pt idx="0">
                  <c:v>YTT=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'Задача Чебышева'!$B$45:$Z$45</c:f>
              <c:numCache>
                <c:ptCount val="25"/>
                <c:pt idx="0">
                  <c:v>-3.1099010367081608</c:v>
                </c:pt>
                <c:pt idx="1">
                  <c:v>-2.73470009415089</c:v>
                </c:pt>
                <c:pt idx="2">
                  <c:v>-0.6495250688269076</c:v>
                </c:pt>
                <c:pt idx="3">
                  <c:v>0.3907137300217495</c:v>
                </c:pt>
                <c:pt idx="4">
                  <c:v>0.2563999969498448</c:v>
                </c:pt>
                <c:pt idx="5">
                  <c:v>-0.3769699750879142</c:v>
                </c:pt>
                <c:pt idx="6">
                  <c:v>-1.0702951358030641</c:v>
                </c:pt>
                <c:pt idx="7">
                  <c:v>-1.6301672124777127</c:v>
                </c:pt>
                <c:pt idx="8">
                  <c:v>-1.9856860500012607</c:v>
                </c:pt>
                <c:pt idx="9">
                  <c:v>-2.1236981985937033</c:v>
                </c:pt>
                <c:pt idx="10">
                  <c:v>-2.0622614988844563</c:v>
                </c:pt>
                <c:pt idx="11">
                  <c:v>-1.8369315078614812</c:v>
                </c:pt>
                <c:pt idx="12">
                  <c:v>-1.4893789808534186</c:v>
                </c:pt>
                <c:pt idx="13">
                  <c:v>-1.0564447551062033</c:v>
                </c:pt>
                <c:pt idx="14">
                  <c:v>-0.5611973105533579</c:v>
                </c:pt>
                <c:pt idx="15">
                  <c:v>-0.007787811886976526</c:v>
                </c:pt>
                <c:pt idx="16">
                  <c:v>0.6193264326595698</c:v>
                </c:pt>
                <c:pt idx="17">
                  <c:v>1.3514491712152983</c:v>
                </c:pt>
                <c:pt idx="18">
                  <c:v>2.2228527648703174</c:v>
                </c:pt>
                <c:pt idx="19">
                  <c:v>3.232531938742107</c:v>
                </c:pt>
                <c:pt idx="20">
                  <c:v>4.236958672232478</c:v>
                </c:pt>
                <c:pt idx="21">
                  <c:v>4.713407945349581</c:v>
                </c:pt>
                <c:pt idx="22">
                  <c:v>3.5611611613857184</c:v>
                </c:pt>
                <c:pt idx="23">
                  <c:v>0.11014045572269948</c:v>
                </c:pt>
                <c:pt idx="24">
                  <c:v>-3.109901036708157</c:v>
                </c:pt>
              </c:numCache>
            </c:numRef>
          </c:val>
          <c:smooth val="0"/>
        </c:ser>
        <c:marker val="1"/>
        <c:axId val="52961020"/>
        <c:axId val="6887133"/>
      </c:lineChart>
      <c:catAx>
        <c:axId val="52961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887133"/>
        <c:crosses val="autoZero"/>
        <c:auto val="0"/>
        <c:lblOffset val="100"/>
        <c:noMultiLvlLbl val="0"/>
      </c:catAx>
      <c:valAx>
        <c:axId val="68871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96102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457200</xdr:colOff>
      <xdr:row>1</xdr:row>
      <xdr:rowOff>114300</xdr:rowOff>
    </xdr:from>
    <xdr:to>
      <xdr:col>12</xdr:col>
      <xdr:colOff>628650</xdr:colOff>
      <xdr:row>6</xdr:row>
      <xdr:rowOff>9525</xdr:rowOff>
    </xdr:to>
    <xdr:sp>
      <xdr:nvSpPr>
        <xdr:cNvPr id="1" name="Line 7"/>
        <xdr:cNvSpPr>
          <a:spLocks/>
        </xdr:cNvSpPr>
      </xdr:nvSpPr>
      <xdr:spPr>
        <a:xfrm flipH="1">
          <a:off x="8515350" y="276225"/>
          <a:ext cx="171450" cy="733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142875</xdr:rowOff>
    </xdr:from>
    <xdr:to>
      <xdr:col>10</xdr:col>
      <xdr:colOff>257175</xdr:colOff>
      <xdr:row>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6667500" y="981075"/>
          <a:ext cx="25717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133350</xdr:rowOff>
    </xdr:from>
    <xdr:to>
      <xdr:col>12</xdr:col>
      <xdr:colOff>628650</xdr:colOff>
      <xdr:row>5</xdr:row>
      <xdr:rowOff>142875</xdr:rowOff>
    </xdr:to>
    <xdr:sp>
      <xdr:nvSpPr>
        <xdr:cNvPr id="3" name="Line 9"/>
        <xdr:cNvSpPr>
          <a:spLocks/>
        </xdr:cNvSpPr>
      </xdr:nvSpPr>
      <xdr:spPr>
        <a:xfrm flipV="1">
          <a:off x="6953250" y="295275"/>
          <a:ext cx="1733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400050</xdr:colOff>
      <xdr:row>7</xdr:row>
      <xdr:rowOff>76200</xdr:rowOff>
    </xdr:from>
    <xdr:to>
      <xdr:col>9</xdr:col>
      <xdr:colOff>590550</xdr:colOff>
      <xdr:row>8</xdr:row>
      <xdr:rowOff>76200</xdr:rowOff>
    </xdr:to>
    <xdr:sp>
      <xdr:nvSpPr>
        <xdr:cNvPr id="4" name="Текст 11"/>
        <xdr:cNvSpPr txBox="1">
          <a:spLocks noChangeArrowheads="1"/>
        </xdr:cNvSpPr>
      </xdr:nvSpPr>
      <xdr:spPr>
        <a:xfrm>
          <a:off x="6372225" y="1238250"/>
          <a:ext cx="180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O</a:t>
          </a:r>
        </a:p>
      </xdr:txBody>
    </xdr:sp>
    <xdr:clientData/>
  </xdr:twoCellAnchor>
  <xdr:twoCellAnchor>
    <xdr:from>
      <xdr:col>10</xdr:col>
      <xdr:colOff>28575</xdr:colOff>
      <xdr:row>4</xdr:row>
      <xdr:rowOff>152400</xdr:rowOff>
    </xdr:from>
    <xdr:to>
      <xdr:col>10</xdr:col>
      <xdr:colOff>200025</xdr:colOff>
      <xdr:row>5</xdr:row>
      <xdr:rowOff>142875</xdr:rowOff>
    </xdr:to>
    <xdr:sp>
      <xdr:nvSpPr>
        <xdr:cNvPr id="5" name="Текст 12"/>
        <xdr:cNvSpPr txBox="1">
          <a:spLocks noChangeArrowheads="1"/>
        </xdr:cNvSpPr>
      </xdr:nvSpPr>
      <xdr:spPr>
        <a:xfrm>
          <a:off x="6696075" y="81915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A</a:t>
          </a:r>
        </a:p>
      </xdr:txBody>
    </xdr:sp>
    <xdr:clientData/>
  </xdr:twoCellAnchor>
  <xdr:twoCellAnchor>
    <xdr:from>
      <xdr:col>13</xdr:col>
      <xdr:colOff>76200</xdr:colOff>
      <xdr:row>0</xdr:row>
      <xdr:rowOff>104775</xdr:rowOff>
    </xdr:from>
    <xdr:to>
      <xdr:col>13</xdr:col>
      <xdr:colOff>304800</xdr:colOff>
      <xdr:row>2</xdr:row>
      <xdr:rowOff>0</xdr:rowOff>
    </xdr:to>
    <xdr:sp>
      <xdr:nvSpPr>
        <xdr:cNvPr id="6" name="Текст 13"/>
        <xdr:cNvSpPr txBox="1">
          <a:spLocks noChangeArrowheads="1"/>
        </xdr:cNvSpPr>
      </xdr:nvSpPr>
      <xdr:spPr>
        <a:xfrm>
          <a:off x="8829675" y="104775"/>
          <a:ext cx="2286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B</a:t>
          </a:r>
        </a:p>
      </xdr:txBody>
    </xdr:sp>
    <xdr:clientData/>
  </xdr:twoCellAnchor>
  <xdr:twoCellAnchor>
    <xdr:from>
      <xdr:col>13</xdr:col>
      <xdr:colOff>0</xdr:colOff>
      <xdr:row>5</xdr:row>
      <xdr:rowOff>85725</xdr:rowOff>
    </xdr:from>
    <xdr:to>
      <xdr:col>13</xdr:col>
      <xdr:colOff>323850</xdr:colOff>
      <xdr:row>6</xdr:row>
      <xdr:rowOff>142875</xdr:rowOff>
    </xdr:to>
    <xdr:sp>
      <xdr:nvSpPr>
        <xdr:cNvPr id="7" name="Текст 15"/>
        <xdr:cNvSpPr txBox="1">
          <a:spLocks noChangeArrowheads="1"/>
        </xdr:cNvSpPr>
      </xdr:nvSpPr>
      <xdr:spPr>
        <a:xfrm>
          <a:off x="8753475" y="923925"/>
          <a:ext cx="3238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O1</a:t>
          </a:r>
        </a:p>
      </xdr:txBody>
    </xdr:sp>
    <xdr:clientData/>
  </xdr:twoCellAnchor>
  <xdr:twoCellAnchor>
    <xdr:from>
      <xdr:col>10</xdr:col>
      <xdr:colOff>323850</xdr:colOff>
      <xdr:row>6</xdr:row>
      <xdr:rowOff>57150</xdr:rowOff>
    </xdr:from>
    <xdr:to>
      <xdr:col>10</xdr:col>
      <xdr:colOff>600075</xdr:colOff>
      <xdr:row>7</xdr:row>
      <xdr:rowOff>133350</xdr:rowOff>
    </xdr:to>
    <xdr:sp>
      <xdr:nvSpPr>
        <xdr:cNvPr id="8" name="Текст 17"/>
        <xdr:cNvSpPr txBox="1">
          <a:spLocks noChangeArrowheads="1"/>
        </xdr:cNvSpPr>
      </xdr:nvSpPr>
      <xdr:spPr>
        <a:xfrm>
          <a:off x="6991350" y="1057275"/>
          <a:ext cx="2762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L1</a:t>
          </a:r>
        </a:p>
      </xdr:txBody>
    </xdr:sp>
    <xdr:clientData/>
  </xdr:twoCellAnchor>
  <xdr:twoCellAnchor>
    <xdr:from>
      <xdr:col>11</xdr:col>
      <xdr:colOff>304800</xdr:colOff>
      <xdr:row>2</xdr:row>
      <xdr:rowOff>57150</xdr:rowOff>
    </xdr:from>
    <xdr:to>
      <xdr:col>11</xdr:col>
      <xdr:colOff>533400</xdr:colOff>
      <xdr:row>3</xdr:row>
      <xdr:rowOff>95250</xdr:rowOff>
    </xdr:to>
    <xdr:sp>
      <xdr:nvSpPr>
        <xdr:cNvPr id="9" name="Текст 18"/>
        <xdr:cNvSpPr txBox="1">
          <a:spLocks noChangeArrowheads="1"/>
        </xdr:cNvSpPr>
      </xdr:nvSpPr>
      <xdr:spPr>
        <a:xfrm>
          <a:off x="7667625" y="381000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L2</a:t>
          </a:r>
        </a:p>
      </xdr:txBody>
    </xdr:sp>
    <xdr:clientData/>
  </xdr:twoCellAnchor>
  <xdr:twoCellAnchor>
    <xdr:from>
      <xdr:col>12</xdr:col>
      <xdr:colOff>685800</xdr:colOff>
      <xdr:row>3</xdr:row>
      <xdr:rowOff>57150</xdr:rowOff>
    </xdr:from>
    <xdr:to>
      <xdr:col>13</xdr:col>
      <xdr:colOff>238125</xdr:colOff>
      <xdr:row>4</xdr:row>
      <xdr:rowOff>114300</xdr:rowOff>
    </xdr:to>
    <xdr:sp>
      <xdr:nvSpPr>
        <xdr:cNvPr id="10" name="Текст 19"/>
        <xdr:cNvSpPr txBox="1">
          <a:spLocks noChangeArrowheads="1"/>
        </xdr:cNvSpPr>
      </xdr:nvSpPr>
      <xdr:spPr>
        <a:xfrm>
          <a:off x="8743950" y="552450"/>
          <a:ext cx="247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L3</a:t>
          </a:r>
        </a:p>
      </xdr:txBody>
    </xdr:sp>
    <xdr:clientData/>
  </xdr:twoCellAnchor>
  <xdr:twoCellAnchor>
    <xdr:from>
      <xdr:col>10</xdr:col>
      <xdr:colOff>238125</xdr:colOff>
      <xdr:row>8</xdr:row>
      <xdr:rowOff>57150</xdr:rowOff>
    </xdr:from>
    <xdr:to>
      <xdr:col>10</xdr:col>
      <xdr:colOff>495300</xdr:colOff>
      <xdr:row>9</xdr:row>
      <xdr:rowOff>47625</xdr:rowOff>
    </xdr:to>
    <xdr:sp>
      <xdr:nvSpPr>
        <xdr:cNvPr id="11" name="Текст 20"/>
        <xdr:cNvSpPr txBox="1">
          <a:spLocks noChangeArrowheads="1"/>
        </xdr:cNvSpPr>
      </xdr:nvSpPr>
      <xdr:spPr>
        <a:xfrm>
          <a:off x="6905625" y="1381125"/>
          <a:ext cx="2571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Fi</a:t>
          </a:r>
        </a:p>
      </xdr:txBody>
    </xdr:sp>
    <xdr:clientData/>
  </xdr:twoCellAnchor>
  <xdr:twoCellAnchor>
    <xdr:from>
      <xdr:col>10</xdr:col>
      <xdr:colOff>95250</xdr:colOff>
      <xdr:row>7</xdr:row>
      <xdr:rowOff>19050</xdr:rowOff>
    </xdr:from>
    <xdr:to>
      <xdr:col>10</xdr:col>
      <xdr:colOff>200025</xdr:colOff>
      <xdr:row>7</xdr:row>
      <xdr:rowOff>142875</xdr:rowOff>
    </xdr:to>
    <xdr:sp>
      <xdr:nvSpPr>
        <xdr:cNvPr id="12" name="Arc 22"/>
        <xdr:cNvSpPr>
          <a:spLocks/>
        </xdr:cNvSpPr>
      </xdr:nvSpPr>
      <xdr:spPr>
        <a:xfrm>
          <a:off x="6762750" y="1181100"/>
          <a:ext cx="95250" cy="1238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104775</xdr:colOff>
      <xdr:row>7</xdr:row>
      <xdr:rowOff>28575</xdr:rowOff>
    </xdr:from>
    <xdr:to>
      <xdr:col>10</xdr:col>
      <xdr:colOff>152400</xdr:colOff>
      <xdr:row>7</xdr:row>
      <xdr:rowOff>57150</xdr:rowOff>
    </xdr:to>
    <xdr:sp>
      <xdr:nvSpPr>
        <xdr:cNvPr id="13" name="Line 23"/>
        <xdr:cNvSpPr>
          <a:spLocks/>
        </xdr:cNvSpPr>
      </xdr:nvSpPr>
      <xdr:spPr>
        <a:xfrm flipH="1" flipV="1">
          <a:off x="6772275" y="1190625"/>
          <a:ext cx="476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285750</xdr:colOff>
      <xdr:row>5</xdr:row>
      <xdr:rowOff>142875</xdr:rowOff>
    </xdr:from>
    <xdr:to>
      <xdr:col>11</xdr:col>
      <xdr:colOff>238125</xdr:colOff>
      <xdr:row>5</xdr:row>
      <xdr:rowOff>142875</xdr:rowOff>
    </xdr:to>
    <xdr:sp>
      <xdr:nvSpPr>
        <xdr:cNvPr id="14" name="Line 24"/>
        <xdr:cNvSpPr>
          <a:spLocks/>
        </xdr:cNvSpPr>
      </xdr:nvSpPr>
      <xdr:spPr>
        <a:xfrm>
          <a:off x="6953250" y="981075"/>
          <a:ext cx="64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676275</xdr:colOff>
      <xdr:row>4</xdr:row>
      <xdr:rowOff>161925</xdr:rowOff>
    </xdr:from>
    <xdr:to>
      <xdr:col>11</xdr:col>
      <xdr:colOff>85725</xdr:colOff>
      <xdr:row>5</xdr:row>
      <xdr:rowOff>114300</xdr:rowOff>
    </xdr:to>
    <xdr:sp>
      <xdr:nvSpPr>
        <xdr:cNvPr id="15" name="Arc 25"/>
        <xdr:cNvSpPr>
          <a:spLocks/>
        </xdr:cNvSpPr>
      </xdr:nvSpPr>
      <xdr:spPr>
        <a:xfrm>
          <a:off x="7343775" y="828675"/>
          <a:ext cx="104775" cy="1238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152400</xdr:colOff>
      <xdr:row>4</xdr:row>
      <xdr:rowOff>142875</xdr:rowOff>
    </xdr:from>
    <xdr:to>
      <xdr:col>11</xdr:col>
      <xdr:colOff>552450</xdr:colOff>
      <xdr:row>5</xdr:row>
      <xdr:rowOff>123825</xdr:rowOff>
    </xdr:to>
    <xdr:sp>
      <xdr:nvSpPr>
        <xdr:cNvPr id="16" name="Текст 27"/>
        <xdr:cNvSpPr txBox="1">
          <a:spLocks noChangeArrowheads="1"/>
        </xdr:cNvSpPr>
      </xdr:nvSpPr>
      <xdr:spPr>
        <a:xfrm>
          <a:off x="7515225" y="809625"/>
          <a:ext cx="4000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Psi</a:t>
          </a:r>
        </a:p>
      </xdr:txBody>
    </xdr:sp>
    <xdr:clientData/>
  </xdr:twoCellAnchor>
  <xdr:twoCellAnchor>
    <xdr:from>
      <xdr:col>12</xdr:col>
      <xdr:colOff>542925</xdr:colOff>
      <xdr:row>6</xdr:row>
      <xdr:rowOff>0</xdr:rowOff>
    </xdr:from>
    <xdr:to>
      <xdr:col>12</xdr:col>
      <xdr:colOff>647700</xdr:colOff>
      <xdr:row>6</xdr:row>
      <xdr:rowOff>9525</xdr:rowOff>
    </xdr:to>
    <xdr:sp>
      <xdr:nvSpPr>
        <xdr:cNvPr id="17" name="Line 28"/>
        <xdr:cNvSpPr>
          <a:spLocks/>
        </xdr:cNvSpPr>
      </xdr:nvSpPr>
      <xdr:spPr>
        <a:xfrm flipV="1">
          <a:off x="8601075" y="1000125"/>
          <a:ext cx="1047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495300</xdr:colOff>
      <xdr:row>5</xdr:row>
      <xdr:rowOff>19050</xdr:rowOff>
    </xdr:from>
    <xdr:to>
      <xdr:col>12</xdr:col>
      <xdr:colOff>609600</xdr:colOff>
      <xdr:row>5</xdr:row>
      <xdr:rowOff>152400</xdr:rowOff>
    </xdr:to>
    <xdr:sp>
      <xdr:nvSpPr>
        <xdr:cNvPr id="18" name="Arc 29"/>
        <xdr:cNvSpPr>
          <a:spLocks/>
        </xdr:cNvSpPr>
      </xdr:nvSpPr>
      <xdr:spPr>
        <a:xfrm>
          <a:off x="8553450" y="857250"/>
          <a:ext cx="104775" cy="13335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466725</xdr:colOff>
      <xdr:row>5</xdr:row>
      <xdr:rowOff>0</xdr:rowOff>
    </xdr:from>
    <xdr:to>
      <xdr:col>12</xdr:col>
      <xdr:colOff>609600</xdr:colOff>
      <xdr:row>5</xdr:row>
      <xdr:rowOff>85725</xdr:rowOff>
    </xdr:to>
    <xdr:sp>
      <xdr:nvSpPr>
        <xdr:cNvPr id="19" name="Line 30"/>
        <xdr:cNvSpPr>
          <a:spLocks/>
        </xdr:cNvSpPr>
      </xdr:nvSpPr>
      <xdr:spPr>
        <a:xfrm flipH="1" flipV="1">
          <a:off x="8524875" y="838200"/>
          <a:ext cx="1428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209550</xdr:colOff>
      <xdr:row>6</xdr:row>
      <xdr:rowOff>85725</xdr:rowOff>
    </xdr:from>
    <xdr:to>
      <xdr:col>12</xdr:col>
      <xdr:colOff>533400</xdr:colOff>
      <xdr:row>7</xdr:row>
      <xdr:rowOff>104775</xdr:rowOff>
    </xdr:to>
    <xdr:sp>
      <xdr:nvSpPr>
        <xdr:cNvPr id="20" name="Текст 31"/>
        <xdr:cNvSpPr txBox="1">
          <a:spLocks noChangeArrowheads="1"/>
        </xdr:cNvSpPr>
      </xdr:nvSpPr>
      <xdr:spPr>
        <a:xfrm>
          <a:off x="8267700" y="1085850"/>
          <a:ext cx="3238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Ksi</a:t>
          </a:r>
        </a:p>
      </xdr:txBody>
    </xdr:sp>
    <xdr:clientData/>
  </xdr:twoCellAnchor>
  <xdr:twoCellAnchor>
    <xdr:from>
      <xdr:col>10</xdr:col>
      <xdr:colOff>685800</xdr:colOff>
      <xdr:row>4</xdr:row>
      <xdr:rowOff>152400</xdr:rowOff>
    </xdr:from>
    <xdr:to>
      <xdr:col>11</xdr:col>
      <xdr:colOff>66675</xdr:colOff>
      <xdr:row>5</xdr:row>
      <xdr:rowOff>57150</xdr:rowOff>
    </xdr:to>
    <xdr:sp>
      <xdr:nvSpPr>
        <xdr:cNvPr id="21" name="Line 32"/>
        <xdr:cNvSpPr>
          <a:spLocks/>
        </xdr:cNvSpPr>
      </xdr:nvSpPr>
      <xdr:spPr>
        <a:xfrm flipH="1" flipV="1">
          <a:off x="7353300" y="819150"/>
          <a:ext cx="762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</xdr:colOff>
      <xdr:row>13</xdr:row>
      <xdr:rowOff>0</xdr:rowOff>
    </xdr:from>
    <xdr:to>
      <xdr:col>9</xdr:col>
      <xdr:colOff>400050</xdr:colOff>
      <xdr:row>23</xdr:row>
      <xdr:rowOff>19050</xdr:rowOff>
    </xdr:to>
    <xdr:graphicFrame>
      <xdr:nvGraphicFramePr>
        <xdr:cNvPr id="22" name="Chart 35"/>
        <xdr:cNvGraphicFramePr/>
      </xdr:nvGraphicFramePr>
      <xdr:xfrm>
        <a:off x="1152525" y="2133600"/>
        <a:ext cx="52197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24</xdr:row>
      <xdr:rowOff>9525</xdr:rowOff>
    </xdr:from>
    <xdr:to>
      <xdr:col>9</xdr:col>
      <xdr:colOff>323850</xdr:colOff>
      <xdr:row>38</xdr:row>
      <xdr:rowOff>114300</xdr:rowOff>
    </xdr:to>
    <xdr:graphicFrame>
      <xdr:nvGraphicFramePr>
        <xdr:cNvPr id="23" name="Chart 40"/>
        <xdr:cNvGraphicFramePr/>
      </xdr:nvGraphicFramePr>
      <xdr:xfrm>
        <a:off x="1104900" y="3905250"/>
        <a:ext cx="519112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85725</xdr:colOff>
      <xdr:row>41</xdr:row>
      <xdr:rowOff>28575</xdr:rowOff>
    </xdr:from>
    <xdr:to>
      <xdr:col>4</xdr:col>
      <xdr:colOff>85725</xdr:colOff>
      <xdr:row>41</xdr:row>
      <xdr:rowOff>57150</xdr:rowOff>
    </xdr:to>
    <xdr:graphicFrame>
      <xdr:nvGraphicFramePr>
        <xdr:cNvPr id="24" name="Chart 42"/>
        <xdr:cNvGraphicFramePr/>
      </xdr:nvGraphicFramePr>
      <xdr:xfrm>
        <a:off x="2581275" y="6677025"/>
        <a:ext cx="0" cy="2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workbookViewId="0" topLeftCell="A1">
      <selection activeCell="B11" sqref="B11"/>
    </sheetView>
  </sheetViews>
  <sheetFormatPr defaultColWidth="9.00390625" defaultRowHeight="12.75"/>
  <cols>
    <col min="1" max="2" width="7.25390625" style="1" customWidth="1"/>
    <col min="3" max="16384" width="9.125" style="1" customWidth="1"/>
  </cols>
  <sheetData>
    <row r="1" spans="1:3" ht="12.75">
      <c r="A1" s="8" t="s">
        <v>0</v>
      </c>
      <c r="B1" s="7"/>
      <c r="C1" s="2"/>
    </row>
    <row r="2" ht="12.75">
      <c r="C2" s="2"/>
    </row>
    <row r="3" spans="1:8" ht="13.5">
      <c r="A3" s="1" t="s">
        <v>1</v>
      </c>
      <c r="B3" s="1">
        <v>0</v>
      </c>
      <c r="C3" s="3" t="s">
        <v>2</v>
      </c>
      <c r="D3" s="1">
        <f>$B$6*COS(RADIANS($B$3))</f>
        <v>3</v>
      </c>
      <c r="E3" s="3" t="s">
        <v>3</v>
      </c>
      <c r="F3" s="1">
        <f>$D$3+$B$7*COS($B$31)</f>
        <v>4.333333333333334</v>
      </c>
      <c r="G3" s="3" t="s">
        <v>4</v>
      </c>
      <c r="H3" s="1">
        <f>$D$3+$B$9*COS($B$31)</f>
        <v>5.666666666666669</v>
      </c>
    </row>
    <row r="4" spans="1:8" ht="13.5">
      <c r="A4" s="4" t="s">
        <v>5</v>
      </c>
      <c r="B4" s="5">
        <v>15</v>
      </c>
      <c r="C4" s="3" t="s">
        <v>6</v>
      </c>
      <c r="D4" s="1">
        <f>$B$6*SIN(RADIANS($B$3))</f>
        <v>0</v>
      </c>
      <c r="E4" s="3" t="s">
        <v>7</v>
      </c>
      <c r="F4" s="1">
        <f>$D$4+$B$7*SIN($B$31)</f>
        <v>9.910712498212337</v>
      </c>
      <c r="G4" s="3" t="s">
        <v>8</v>
      </c>
      <c r="H4" s="1">
        <f>$D$4+$B$9*SIN($B$31)</f>
        <v>19.821424996424675</v>
      </c>
    </row>
    <row r="5" spans="1:4" ht="13.5">
      <c r="A5" s="4" t="s">
        <v>9</v>
      </c>
      <c r="B5" s="1">
        <v>1</v>
      </c>
      <c r="C5" s="4" t="s">
        <v>10</v>
      </c>
      <c r="D5" s="1">
        <v>1</v>
      </c>
    </row>
    <row r="6" spans="1:2" ht="12.75">
      <c r="A6" s="5" t="s">
        <v>11</v>
      </c>
      <c r="B6" s="1">
        <v>3</v>
      </c>
    </row>
    <row r="7" spans="1:2" ht="12.75">
      <c r="A7" s="1" t="s">
        <v>12</v>
      </c>
      <c r="B7" s="1">
        <v>10</v>
      </c>
    </row>
    <row r="8" spans="1:2" ht="12.75">
      <c r="A8" s="1" t="s">
        <v>13</v>
      </c>
      <c r="B8" s="1">
        <v>10</v>
      </c>
    </row>
    <row r="9" spans="1:2" ht="12.75">
      <c r="A9" s="1" t="s">
        <v>14</v>
      </c>
      <c r="B9" s="1">
        <v>20</v>
      </c>
    </row>
    <row r="10" spans="1:6" ht="12.75">
      <c r="A10" s="1" t="s">
        <v>15</v>
      </c>
      <c r="B10" s="1">
        <f>(20-B6)/3</f>
        <v>5.666666666666667</v>
      </c>
      <c r="C10" s="2"/>
      <c r="D10" s="2"/>
      <c r="E10" s="2"/>
      <c r="F10" s="2"/>
    </row>
    <row r="11" spans="1:6" ht="12.75">
      <c r="A11" s="1" t="s">
        <v>16</v>
      </c>
      <c r="B11" s="1">
        <v>0</v>
      </c>
      <c r="C11" s="9"/>
      <c r="D11" s="9"/>
      <c r="E11" s="2"/>
      <c r="F11" s="2"/>
    </row>
    <row r="12" spans="3:5" ht="12.75">
      <c r="C12" s="10" t="s">
        <v>17</v>
      </c>
      <c r="D12" s="12"/>
      <c r="E12" s="11"/>
    </row>
    <row r="13" spans="1:26" ht="12.75">
      <c r="A13" s="1" t="s">
        <v>18</v>
      </c>
      <c r="B13" s="1">
        <f>$B$3</f>
        <v>0</v>
      </c>
      <c r="C13" s="1">
        <f aca="true" t="shared" si="0" ref="C13:L13">B13+$B$4</f>
        <v>15</v>
      </c>
      <c r="D13" s="1">
        <f t="shared" si="0"/>
        <v>30</v>
      </c>
      <c r="E13" s="1">
        <f t="shared" si="0"/>
        <v>45</v>
      </c>
      <c r="F13" s="1">
        <f t="shared" si="0"/>
        <v>60</v>
      </c>
      <c r="G13" s="1">
        <f t="shared" si="0"/>
        <v>75</v>
      </c>
      <c r="H13" s="1">
        <f t="shared" si="0"/>
        <v>90</v>
      </c>
      <c r="I13" s="1">
        <f t="shared" si="0"/>
        <v>105</v>
      </c>
      <c r="J13" s="1">
        <f t="shared" si="0"/>
        <v>120</v>
      </c>
      <c r="K13" s="1">
        <f t="shared" si="0"/>
        <v>135</v>
      </c>
      <c r="L13" s="1">
        <f t="shared" si="0"/>
        <v>150</v>
      </c>
      <c r="M13" s="1">
        <f aca="true" t="shared" si="1" ref="M13:V13">L13+$B$4</f>
        <v>165</v>
      </c>
      <c r="N13" s="1">
        <f t="shared" si="1"/>
        <v>180</v>
      </c>
      <c r="O13" s="1">
        <f t="shared" si="1"/>
        <v>195</v>
      </c>
      <c r="P13" s="1">
        <f t="shared" si="1"/>
        <v>210</v>
      </c>
      <c r="Q13" s="1">
        <f t="shared" si="1"/>
        <v>225</v>
      </c>
      <c r="R13" s="1">
        <f t="shared" si="1"/>
        <v>240</v>
      </c>
      <c r="S13" s="1">
        <f t="shared" si="1"/>
        <v>255</v>
      </c>
      <c r="T13" s="1">
        <f t="shared" si="1"/>
        <v>270</v>
      </c>
      <c r="U13" s="1">
        <f t="shared" si="1"/>
        <v>285</v>
      </c>
      <c r="V13" s="1">
        <f t="shared" si="1"/>
        <v>300</v>
      </c>
      <c r="W13" s="1">
        <f>V13+$B$4</f>
        <v>315</v>
      </c>
      <c r="X13" s="1">
        <f>W13+$B$4</f>
        <v>330</v>
      </c>
      <c r="Y13" s="1">
        <f>X13+$B$4</f>
        <v>345</v>
      </c>
      <c r="Z13" s="1">
        <f>Y13+$B$4</f>
        <v>360</v>
      </c>
    </row>
    <row r="14" spans="1:26" ht="11.25" customHeight="1">
      <c r="A14" s="1" t="s">
        <v>19</v>
      </c>
      <c r="B14" s="1">
        <f>RADIANS(B13-$B$3)</f>
        <v>0</v>
      </c>
      <c r="C14" s="1">
        <f aca="true" t="shared" si="2" ref="C14:R14">RADIANS(C13-$B$3)</f>
        <v>0.2617993877991494</v>
      </c>
      <c r="D14" s="1">
        <f t="shared" si="2"/>
        <v>0.5235987755982988</v>
      </c>
      <c r="E14" s="1">
        <f t="shared" si="2"/>
        <v>0.7853981633974483</v>
      </c>
      <c r="F14" s="1">
        <f t="shared" si="2"/>
        <v>1.0471975511965976</v>
      </c>
      <c r="G14" s="1">
        <f t="shared" si="2"/>
        <v>1.3089969389957472</v>
      </c>
      <c r="H14" s="1">
        <f t="shared" si="2"/>
        <v>1.5707963267948966</v>
      </c>
      <c r="I14" s="1">
        <f t="shared" si="2"/>
        <v>1.8325957145940461</v>
      </c>
      <c r="J14" s="1">
        <f t="shared" si="2"/>
        <v>2.0943951023931953</v>
      </c>
      <c r="K14" s="1">
        <f t="shared" si="2"/>
        <v>2.356194490192345</v>
      </c>
      <c r="L14" s="1">
        <f t="shared" si="2"/>
        <v>2.6179938779914944</v>
      </c>
      <c r="M14" s="1">
        <f t="shared" si="2"/>
        <v>2.8797932657906435</v>
      </c>
      <c r="N14" s="1">
        <f t="shared" si="2"/>
        <v>3.141592653589793</v>
      </c>
      <c r="O14" s="1">
        <f t="shared" si="2"/>
        <v>3.4033920413889427</v>
      </c>
      <c r="P14" s="1">
        <f t="shared" si="2"/>
        <v>3.6651914291880923</v>
      </c>
      <c r="Q14" s="1">
        <f t="shared" si="2"/>
        <v>3.9269908169872414</v>
      </c>
      <c r="R14" s="1">
        <f t="shared" si="2"/>
        <v>4.1887902047863905</v>
      </c>
      <c r="S14" s="1">
        <f aca="true" t="shared" si="3" ref="S14:Z14">RADIANS(S13-$B$3)</f>
        <v>4.4505895925855405</v>
      </c>
      <c r="T14" s="1">
        <f t="shared" si="3"/>
        <v>4.71238898038469</v>
      </c>
      <c r="U14" s="1">
        <f t="shared" si="3"/>
        <v>4.974188368183839</v>
      </c>
      <c r="V14" s="1">
        <f t="shared" si="3"/>
        <v>5.235987755982989</v>
      </c>
      <c r="W14" s="1">
        <f t="shared" si="3"/>
        <v>5.497787143782138</v>
      </c>
      <c r="X14" s="1">
        <f t="shared" si="3"/>
        <v>5.759586531581287</v>
      </c>
      <c r="Y14" s="1">
        <f t="shared" si="3"/>
        <v>6.021385919380437</v>
      </c>
      <c r="Z14" s="1">
        <f t="shared" si="3"/>
        <v>6.283185307179586</v>
      </c>
    </row>
    <row r="15" spans="1:26" ht="12.75">
      <c r="A15" s="1" t="s">
        <v>20</v>
      </c>
      <c r="B15" s="1">
        <f>SIN(B14)</f>
        <v>0</v>
      </c>
      <c r="C15" s="1">
        <f aca="true" t="shared" si="4" ref="C15:R15">SIN(C14)</f>
        <v>0.25881904510252074</v>
      </c>
      <c r="D15" s="1">
        <f t="shared" si="4"/>
        <v>0.49999999999999994</v>
      </c>
      <c r="E15" s="1">
        <f t="shared" si="4"/>
        <v>0.7071067811865475</v>
      </c>
      <c r="F15" s="1">
        <f t="shared" si="4"/>
        <v>0.8660254037844386</v>
      </c>
      <c r="G15" s="1">
        <f t="shared" si="4"/>
        <v>0.9659258262890683</v>
      </c>
      <c r="H15" s="1">
        <f t="shared" si="4"/>
        <v>1</v>
      </c>
      <c r="I15" s="1">
        <f t="shared" si="4"/>
        <v>0.9659258262890683</v>
      </c>
      <c r="J15" s="1">
        <f t="shared" si="4"/>
        <v>0.8660254037844387</v>
      </c>
      <c r="K15" s="1">
        <f t="shared" si="4"/>
        <v>0.7071067811865476</v>
      </c>
      <c r="L15" s="1">
        <f t="shared" si="4"/>
        <v>0.49999999999999994</v>
      </c>
      <c r="M15" s="1">
        <f t="shared" si="4"/>
        <v>0.258819045102521</v>
      </c>
      <c r="N15" s="1">
        <f t="shared" si="4"/>
        <v>1.22514845490862E-16</v>
      </c>
      <c r="O15" s="1">
        <f t="shared" si="4"/>
        <v>-0.2588190451025208</v>
      </c>
      <c r="P15" s="1">
        <f t="shared" si="4"/>
        <v>-0.5000000000000001</v>
      </c>
      <c r="Q15" s="1">
        <f t="shared" si="4"/>
        <v>-0.7071067811865475</v>
      </c>
      <c r="R15" s="1">
        <f t="shared" si="4"/>
        <v>-0.8660254037844384</v>
      </c>
      <c r="S15" s="1">
        <f aca="true" t="shared" si="5" ref="S15:Z15">SIN(S14)</f>
        <v>-0.9659258262890683</v>
      </c>
      <c r="T15" s="1">
        <f t="shared" si="5"/>
        <v>-1</v>
      </c>
      <c r="U15" s="1">
        <f t="shared" si="5"/>
        <v>-0.9659258262890684</v>
      </c>
      <c r="V15" s="1">
        <f t="shared" si="5"/>
        <v>-0.8660254037844386</v>
      </c>
      <c r="W15" s="1">
        <f t="shared" si="5"/>
        <v>-0.7071067811865477</v>
      </c>
      <c r="X15" s="1">
        <f t="shared" si="5"/>
        <v>-0.5000000000000004</v>
      </c>
      <c r="Y15" s="1">
        <f t="shared" si="5"/>
        <v>-0.2588190451025207</v>
      </c>
      <c r="Z15" s="1">
        <f t="shared" si="5"/>
        <v>-2.45029690981724E-16</v>
      </c>
    </row>
    <row r="16" spans="1:26" ht="12.75">
      <c r="A16" s="1" t="s">
        <v>21</v>
      </c>
      <c r="B16" s="1">
        <f>COS(B14)</f>
        <v>1</v>
      </c>
      <c r="C16" s="1">
        <f aca="true" t="shared" si="6" ref="C16:R16">COS(C14)</f>
        <v>0.9659258262890683</v>
      </c>
      <c r="D16" s="1">
        <f t="shared" si="6"/>
        <v>0.8660254037844387</v>
      </c>
      <c r="E16" s="1">
        <f t="shared" si="6"/>
        <v>0.7071067811865476</v>
      </c>
      <c r="F16" s="1">
        <f t="shared" si="6"/>
        <v>0.5000000000000001</v>
      </c>
      <c r="G16" s="1">
        <f t="shared" si="6"/>
        <v>0.25881904510252074</v>
      </c>
      <c r="H16" s="1">
        <f t="shared" si="6"/>
        <v>6.1257422745431E-17</v>
      </c>
      <c r="I16" s="1">
        <f t="shared" si="6"/>
        <v>-0.25881904510252085</v>
      </c>
      <c r="J16" s="1">
        <f t="shared" si="6"/>
        <v>-0.4999999999999998</v>
      </c>
      <c r="K16" s="1">
        <f t="shared" si="6"/>
        <v>-0.7071067811865475</v>
      </c>
      <c r="L16" s="1">
        <f t="shared" si="6"/>
        <v>-0.8660254037844387</v>
      </c>
      <c r="M16" s="1">
        <f t="shared" si="6"/>
        <v>-0.9659258262890682</v>
      </c>
      <c r="N16" s="1">
        <f t="shared" si="6"/>
        <v>-1</v>
      </c>
      <c r="O16" s="1">
        <f t="shared" si="6"/>
        <v>-0.9659258262890683</v>
      </c>
      <c r="P16" s="1">
        <f t="shared" si="6"/>
        <v>-0.8660254037844386</v>
      </c>
      <c r="Q16" s="1">
        <f t="shared" si="6"/>
        <v>-0.7071067811865477</v>
      </c>
      <c r="R16" s="1">
        <f t="shared" si="6"/>
        <v>-0.5000000000000004</v>
      </c>
      <c r="S16" s="1">
        <f aca="true" t="shared" si="7" ref="S16:Z16">COS(S14)</f>
        <v>-0.25881904510252063</v>
      </c>
      <c r="T16" s="1">
        <f t="shared" si="7"/>
        <v>-1.83772268236293E-16</v>
      </c>
      <c r="U16" s="1">
        <f t="shared" si="7"/>
        <v>0.2588190451025203</v>
      </c>
      <c r="V16" s="1">
        <f t="shared" si="7"/>
        <v>0.5000000000000001</v>
      </c>
      <c r="W16" s="1">
        <f t="shared" si="7"/>
        <v>0.7071067811865474</v>
      </c>
      <c r="X16" s="1">
        <f t="shared" si="7"/>
        <v>0.8660254037844384</v>
      </c>
      <c r="Y16" s="1">
        <f t="shared" si="7"/>
        <v>0.9659258262890683</v>
      </c>
      <c r="Z16" s="1">
        <f t="shared" si="7"/>
        <v>1</v>
      </c>
    </row>
    <row r="17" s="6" customFormat="1" ht="12.75">
      <c r="A17" s="6" t="s">
        <v>22</v>
      </c>
    </row>
    <row r="18" spans="1:26" ht="12.75">
      <c r="A18" s="1" t="s">
        <v>23</v>
      </c>
      <c r="B18" s="1">
        <f aca="true" t="shared" si="8" ref="B18:Q18">$D$3*B16-$D$4*B15</f>
        <v>3</v>
      </c>
      <c r="C18" s="1">
        <f t="shared" si="8"/>
        <v>2.897777478867205</v>
      </c>
      <c r="D18" s="1">
        <f t="shared" si="8"/>
        <v>2.598076211353316</v>
      </c>
      <c r="E18" s="1">
        <f t="shared" si="8"/>
        <v>2.121320343559643</v>
      </c>
      <c r="F18" s="1">
        <f t="shared" si="8"/>
        <v>1.5000000000000004</v>
      </c>
      <c r="G18" s="1">
        <f t="shared" si="8"/>
        <v>0.7764571353075622</v>
      </c>
      <c r="H18" s="1">
        <f t="shared" si="8"/>
        <v>1.83772268236293E-16</v>
      </c>
      <c r="I18" s="1">
        <f t="shared" si="8"/>
        <v>-0.7764571353075626</v>
      </c>
      <c r="J18" s="1">
        <f t="shared" si="8"/>
        <v>-1.4999999999999993</v>
      </c>
      <c r="K18" s="1">
        <f t="shared" si="8"/>
        <v>-2.1213203435596424</v>
      </c>
      <c r="L18" s="1">
        <f t="shared" si="8"/>
        <v>-2.598076211353316</v>
      </c>
      <c r="M18" s="1">
        <f t="shared" si="8"/>
        <v>-2.8977774788672046</v>
      </c>
      <c r="N18" s="1">
        <f t="shared" si="8"/>
        <v>-3</v>
      </c>
      <c r="O18" s="1">
        <f t="shared" si="8"/>
        <v>-2.897777478867205</v>
      </c>
      <c r="P18" s="1">
        <f t="shared" si="8"/>
        <v>-2.598076211353316</v>
      </c>
      <c r="Q18" s="1">
        <f t="shared" si="8"/>
        <v>-2.121320343559643</v>
      </c>
      <c r="R18" s="1">
        <f aca="true" t="shared" si="9" ref="R18:Z18">$D$3*R16-$D$4*R15</f>
        <v>-1.5000000000000013</v>
      </c>
      <c r="S18" s="1">
        <f t="shared" si="9"/>
        <v>-0.7764571353075619</v>
      </c>
      <c r="T18" s="1">
        <f t="shared" si="9"/>
        <v>-5.51316804708879E-16</v>
      </c>
      <c r="U18" s="1">
        <f t="shared" si="9"/>
        <v>0.7764571353075609</v>
      </c>
      <c r="V18" s="1">
        <f t="shared" si="9"/>
        <v>1.5000000000000004</v>
      </c>
      <c r="W18" s="1">
        <f t="shared" si="9"/>
        <v>2.121320343559642</v>
      </c>
      <c r="X18" s="1">
        <f t="shared" si="9"/>
        <v>2.598076211353315</v>
      </c>
      <c r="Y18" s="1">
        <f t="shared" si="9"/>
        <v>2.897777478867205</v>
      </c>
      <c r="Z18" s="1">
        <f t="shared" si="9"/>
        <v>3</v>
      </c>
    </row>
    <row r="19" spans="1:26" ht="12.75">
      <c r="A19" s="1" t="s">
        <v>24</v>
      </c>
      <c r="B19" s="1">
        <f>$D$3*B15+$D$4*B16</f>
        <v>0</v>
      </c>
      <c r="C19" s="1">
        <f aca="true" t="shared" si="10" ref="C19:R19">$D$3*C15+$D$4*C16</f>
        <v>0.7764571353075622</v>
      </c>
      <c r="D19" s="1">
        <f t="shared" si="10"/>
        <v>1.4999999999999998</v>
      </c>
      <c r="E19" s="1">
        <f t="shared" si="10"/>
        <v>2.1213203435596424</v>
      </c>
      <c r="F19" s="1">
        <f t="shared" si="10"/>
        <v>2.598076211353316</v>
      </c>
      <c r="G19" s="1">
        <f t="shared" si="10"/>
        <v>2.897777478867205</v>
      </c>
      <c r="H19" s="1">
        <f t="shared" si="10"/>
        <v>3</v>
      </c>
      <c r="I19" s="1">
        <f t="shared" si="10"/>
        <v>2.897777478867205</v>
      </c>
      <c r="J19" s="1">
        <f t="shared" si="10"/>
        <v>2.598076211353316</v>
      </c>
      <c r="K19" s="1">
        <f t="shared" si="10"/>
        <v>2.121320343559643</v>
      </c>
      <c r="L19" s="1">
        <f t="shared" si="10"/>
        <v>1.4999999999999998</v>
      </c>
      <c r="M19" s="1">
        <f t="shared" si="10"/>
        <v>0.7764571353075631</v>
      </c>
      <c r="N19" s="1">
        <f t="shared" si="10"/>
        <v>3.67544536472586E-16</v>
      </c>
      <c r="O19" s="1">
        <f t="shared" si="10"/>
        <v>-0.7764571353075624</v>
      </c>
      <c r="P19" s="1">
        <f t="shared" si="10"/>
        <v>-1.5000000000000004</v>
      </c>
      <c r="Q19" s="1">
        <f t="shared" si="10"/>
        <v>-2.1213203435596424</v>
      </c>
      <c r="R19" s="1">
        <f t="shared" si="10"/>
        <v>-2.598076211353315</v>
      </c>
      <c r="S19" s="1">
        <f aca="true" t="shared" si="11" ref="S19:Z19">$D$3*S15+$D$4*S16</f>
        <v>-2.897777478867205</v>
      </c>
      <c r="T19" s="1">
        <f t="shared" si="11"/>
        <v>-3</v>
      </c>
      <c r="U19" s="1">
        <f t="shared" si="11"/>
        <v>-2.897777478867205</v>
      </c>
      <c r="V19" s="1">
        <f t="shared" si="11"/>
        <v>-2.598076211353316</v>
      </c>
      <c r="W19" s="1">
        <f t="shared" si="11"/>
        <v>-2.121320343559643</v>
      </c>
      <c r="X19" s="1">
        <f t="shared" si="11"/>
        <v>-1.5000000000000013</v>
      </c>
      <c r="Y19" s="1">
        <f t="shared" si="11"/>
        <v>-0.776457135307562</v>
      </c>
      <c r="Z19" s="1">
        <f t="shared" si="11"/>
        <v>-7.35089072945172E-16</v>
      </c>
    </row>
    <row r="20" spans="1:26" ht="12.75">
      <c r="A20" s="1" t="s">
        <v>25</v>
      </c>
      <c r="B20" s="1">
        <f aca="true" t="shared" si="12" ref="B20:Q20">-$B$5*B19</f>
        <v>0</v>
      </c>
      <c r="C20" s="1">
        <f t="shared" si="12"/>
        <v>-0.7764571353075622</v>
      </c>
      <c r="D20" s="1">
        <f t="shared" si="12"/>
        <v>-1.4999999999999998</v>
      </c>
      <c r="E20" s="1">
        <f t="shared" si="12"/>
        <v>-2.1213203435596424</v>
      </c>
      <c r="F20" s="1">
        <f t="shared" si="12"/>
        <v>-2.598076211353316</v>
      </c>
      <c r="G20" s="1">
        <f t="shared" si="12"/>
        <v>-2.897777478867205</v>
      </c>
      <c r="H20" s="1">
        <f t="shared" si="12"/>
        <v>-3</v>
      </c>
      <c r="I20" s="1">
        <f t="shared" si="12"/>
        <v>-2.897777478867205</v>
      </c>
      <c r="J20" s="1">
        <f t="shared" si="12"/>
        <v>-2.598076211353316</v>
      </c>
      <c r="K20" s="1">
        <f t="shared" si="12"/>
        <v>-2.121320343559643</v>
      </c>
      <c r="L20" s="1">
        <f t="shared" si="12"/>
        <v>-1.4999999999999998</v>
      </c>
      <c r="M20" s="1">
        <f t="shared" si="12"/>
        <v>-0.7764571353075631</v>
      </c>
      <c r="N20" s="1">
        <f t="shared" si="12"/>
        <v>-3.67544536472586E-16</v>
      </c>
      <c r="O20" s="1">
        <f t="shared" si="12"/>
        <v>0.7764571353075624</v>
      </c>
      <c r="P20" s="1">
        <f t="shared" si="12"/>
        <v>1.5000000000000004</v>
      </c>
      <c r="Q20" s="1">
        <f t="shared" si="12"/>
        <v>2.1213203435596424</v>
      </c>
      <c r="R20" s="1">
        <f aca="true" t="shared" si="13" ref="R20:Z20">-$B$5*R19</f>
        <v>2.598076211353315</v>
      </c>
      <c r="S20" s="1">
        <f t="shared" si="13"/>
        <v>2.897777478867205</v>
      </c>
      <c r="T20" s="1">
        <f t="shared" si="13"/>
        <v>3</v>
      </c>
      <c r="U20" s="1">
        <f t="shared" si="13"/>
        <v>2.897777478867205</v>
      </c>
      <c r="V20" s="1">
        <f t="shared" si="13"/>
        <v>2.598076211353316</v>
      </c>
      <c r="W20" s="1">
        <f t="shared" si="13"/>
        <v>2.121320343559643</v>
      </c>
      <c r="X20" s="1">
        <f t="shared" si="13"/>
        <v>1.5000000000000013</v>
      </c>
      <c r="Y20" s="1">
        <f t="shared" si="13"/>
        <v>0.776457135307562</v>
      </c>
      <c r="Z20" s="1">
        <f t="shared" si="13"/>
        <v>7.35089072945172E-16</v>
      </c>
    </row>
    <row r="21" spans="1:26" ht="12.75">
      <c r="A21" s="1" t="s">
        <v>26</v>
      </c>
      <c r="B21" s="1">
        <f aca="true" t="shared" si="14" ref="B21:Q21">$B$5*B18</f>
        <v>3</v>
      </c>
      <c r="C21" s="1">
        <f t="shared" si="14"/>
        <v>2.897777478867205</v>
      </c>
      <c r="D21" s="1">
        <f t="shared" si="14"/>
        <v>2.598076211353316</v>
      </c>
      <c r="E21" s="1">
        <f t="shared" si="14"/>
        <v>2.121320343559643</v>
      </c>
      <c r="F21" s="1">
        <f t="shared" si="14"/>
        <v>1.5000000000000004</v>
      </c>
      <c r="G21" s="1">
        <f t="shared" si="14"/>
        <v>0.7764571353075622</v>
      </c>
      <c r="H21" s="1">
        <f t="shared" si="14"/>
        <v>1.83772268236293E-16</v>
      </c>
      <c r="I21" s="1">
        <f t="shared" si="14"/>
        <v>-0.7764571353075626</v>
      </c>
      <c r="J21" s="1">
        <f t="shared" si="14"/>
        <v>-1.4999999999999993</v>
      </c>
      <c r="K21" s="1">
        <f t="shared" si="14"/>
        <v>-2.1213203435596424</v>
      </c>
      <c r="L21" s="1">
        <f t="shared" si="14"/>
        <v>-2.598076211353316</v>
      </c>
      <c r="M21" s="1">
        <f t="shared" si="14"/>
        <v>-2.8977774788672046</v>
      </c>
      <c r="N21" s="1">
        <f t="shared" si="14"/>
        <v>-3</v>
      </c>
      <c r="O21" s="1">
        <f t="shared" si="14"/>
        <v>-2.897777478867205</v>
      </c>
      <c r="P21" s="1">
        <f t="shared" si="14"/>
        <v>-2.598076211353316</v>
      </c>
      <c r="Q21" s="1">
        <f t="shared" si="14"/>
        <v>-2.121320343559643</v>
      </c>
      <c r="R21" s="1">
        <f aca="true" t="shared" si="15" ref="R21:Z21">$B$5*R18</f>
        <v>-1.5000000000000013</v>
      </c>
      <c r="S21" s="1">
        <f t="shared" si="15"/>
        <v>-0.7764571353075619</v>
      </c>
      <c r="T21" s="1">
        <f t="shared" si="15"/>
        <v>-5.51316804708879E-16</v>
      </c>
      <c r="U21" s="1">
        <f t="shared" si="15"/>
        <v>0.7764571353075609</v>
      </c>
      <c r="V21" s="1">
        <f t="shared" si="15"/>
        <v>1.5000000000000004</v>
      </c>
      <c r="W21" s="1">
        <f t="shared" si="15"/>
        <v>2.121320343559642</v>
      </c>
      <c r="X21" s="1">
        <f t="shared" si="15"/>
        <v>2.598076211353315</v>
      </c>
      <c r="Y21" s="1">
        <f t="shared" si="15"/>
        <v>2.897777478867205</v>
      </c>
      <c r="Z21" s="1">
        <f t="shared" si="15"/>
        <v>3</v>
      </c>
    </row>
    <row r="22" spans="1:26" ht="12.75">
      <c r="A22" s="1" t="s">
        <v>27</v>
      </c>
      <c r="B22" s="1">
        <f aca="true" t="shared" si="16" ref="B22:Q22">-$B$5*B21-$D$5*B19</f>
        <v>-3</v>
      </c>
      <c r="C22" s="1">
        <f t="shared" si="16"/>
        <v>-3.6742346141747673</v>
      </c>
      <c r="D22" s="1">
        <f t="shared" si="16"/>
        <v>-4.098076211353316</v>
      </c>
      <c r="E22" s="1">
        <f t="shared" si="16"/>
        <v>-4.242640687119286</v>
      </c>
      <c r="F22" s="1">
        <f t="shared" si="16"/>
        <v>-4.098076211353316</v>
      </c>
      <c r="G22" s="1">
        <f t="shared" si="16"/>
        <v>-3.6742346141747673</v>
      </c>
      <c r="H22" s="1">
        <f t="shared" si="16"/>
        <v>-3</v>
      </c>
      <c r="I22" s="1">
        <f t="shared" si="16"/>
        <v>-2.1213203435596424</v>
      </c>
      <c r="J22" s="1">
        <f t="shared" si="16"/>
        <v>-1.0980762113533167</v>
      </c>
      <c r="K22" s="1">
        <f t="shared" si="16"/>
        <v>-4.440892098500626E-16</v>
      </c>
      <c r="L22" s="1">
        <f t="shared" si="16"/>
        <v>1.0980762113533162</v>
      </c>
      <c r="M22" s="1">
        <f t="shared" si="16"/>
        <v>2.1213203435596415</v>
      </c>
      <c r="N22" s="1">
        <f t="shared" si="16"/>
        <v>2.9999999999999996</v>
      </c>
      <c r="O22" s="1">
        <f t="shared" si="16"/>
        <v>3.6742346141747673</v>
      </c>
      <c r="P22" s="1">
        <f t="shared" si="16"/>
        <v>4.098076211353316</v>
      </c>
      <c r="Q22" s="1">
        <f t="shared" si="16"/>
        <v>4.242640687119286</v>
      </c>
      <c r="R22" s="1">
        <f aca="true" t="shared" si="17" ref="R22:Z22">-$B$5*R21-$D$5*R19</f>
        <v>4.098076211353316</v>
      </c>
      <c r="S22" s="1">
        <f t="shared" si="17"/>
        <v>3.674234614174767</v>
      </c>
      <c r="T22" s="1">
        <f t="shared" si="17"/>
        <v>3.0000000000000004</v>
      </c>
      <c r="U22" s="1">
        <f t="shared" si="17"/>
        <v>2.121320343559644</v>
      </c>
      <c r="V22" s="1">
        <f t="shared" si="17"/>
        <v>1.0980762113533156</v>
      </c>
      <c r="W22" s="1">
        <f t="shared" si="17"/>
        <v>8.881784197001252E-16</v>
      </c>
      <c r="X22" s="1">
        <f t="shared" si="17"/>
        <v>-1.0980762113533138</v>
      </c>
      <c r="Y22" s="1">
        <f t="shared" si="17"/>
        <v>-2.121320343559643</v>
      </c>
      <c r="Z22" s="1">
        <f t="shared" si="17"/>
        <v>-2.999999999999999</v>
      </c>
    </row>
    <row r="23" spans="1:26" ht="12.75">
      <c r="A23" s="1" t="s">
        <v>28</v>
      </c>
      <c r="B23" s="1">
        <f>$B$5*B20+$D$5*B18</f>
        <v>3</v>
      </c>
      <c r="C23" s="1">
        <f aca="true" t="shared" si="18" ref="C23:R23">$B$5*C20+$D$5*C18</f>
        <v>2.121320343559643</v>
      </c>
      <c r="D23" s="1">
        <f t="shared" si="18"/>
        <v>1.0980762113533162</v>
      </c>
      <c r="E23" s="1">
        <f t="shared" si="18"/>
        <v>4.440892098500626E-16</v>
      </c>
      <c r="F23" s="1">
        <f t="shared" si="18"/>
        <v>-1.0980762113533156</v>
      </c>
      <c r="G23" s="1">
        <f t="shared" si="18"/>
        <v>-2.121320343559643</v>
      </c>
      <c r="H23" s="1">
        <f t="shared" si="18"/>
        <v>-3</v>
      </c>
      <c r="I23" s="1">
        <f t="shared" si="18"/>
        <v>-3.6742346141747677</v>
      </c>
      <c r="J23" s="1">
        <f t="shared" si="18"/>
        <v>-4.098076211353315</v>
      </c>
      <c r="K23" s="1">
        <f t="shared" si="18"/>
        <v>-4.242640687119286</v>
      </c>
      <c r="L23" s="1">
        <f t="shared" si="18"/>
        <v>-4.098076211353316</v>
      </c>
      <c r="M23" s="1">
        <f t="shared" si="18"/>
        <v>-3.6742346141747677</v>
      </c>
      <c r="N23" s="1">
        <f t="shared" si="18"/>
        <v>-3.0000000000000004</v>
      </c>
      <c r="O23" s="1">
        <f t="shared" si="18"/>
        <v>-2.121320343559643</v>
      </c>
      <c r="P23" s="1">
        <f t="shared" si="18"/>
        <v>-1.0980762113533156</v>
      </c>
      <c r="Q23" s="1">
        <f t="shared" si="18"/>
        <v>-4.440892098500626E-16</v>
      </c>
      <c r="R23" s="1">
        <f t="shared" si="18"/>
        <v>1.0980762113533138</v>
      </c>
      <c r="S23" s="1">
        <f aca="true" t="shared" si="19" ref="S23:Z23">$B$5*S20+$D$5*S18</f>
        <v>2.1213203435596433</v>
      </c>
      <c r="T23" s="1">
        <f t="shared" si="19"/>
        <v>2.9999999999999996</v>
      </c>
      <c r="U23" s="1">
        <f t="shared" si="19"/>
        <v>3.674234614174766</v>
      </c>
      <c r="V23" s="1">
        <f t="shared" si="19"/>
        <v>4.098076211353316</v>
      </c>
      <c r="W23" s="1">
        <f t="shared" si="19"/>
        <v>4.242640687119285</v>
      </c>
      <c r="X23" s="1">
        <f t="shared" si="19"/>
        <v>4.098076211353316</v>
      </c>
      <c r="Y23" s="1">
        <f t="shared" si="19"/>
        <v>3.6742346141747673</v>
      </c>
      <c r="Z23" s="1">
        <f t="shared" si="19"/>
        <v>3.000000000000001</v>
      </c>
    </row>
    <row r="24" ht="12.75">
      <c r="C24" s="1" t="s">
        <v>29</v>
      </c>
    </row>
    <row r="25" spans="1:26" ht="12.75">
      <c r="A25" s="1" t="s">
        <v>30</v>
      </c>
      <c r="B25" s="1">
        <f>$B$10-$B$6*COS(RADIANS(B13))</f>
        <v>2.666666666666667</v>
      </c>
      <c r="C25" s="1">
        <f aca="true" t="shared" si="20" ref="C25:R25">$B$10-$B$6*COS(RADIANS(C13))</f>
        <v>2.768889187799462</v>
      </c>
      <c r="D25" s="1">
        <f t="shared" si="20"/>
        <v>3.068590455313351</v>
      </c>
      <c r="E25" s="1">
        <f t="shared" si="20"/>
        <v>3.545346323107024</v>
      </c>
      <c r="F25" s="1">
        <f t="shared" si="20"/>
        <v>4.166666666666666</v>
      </c>
      <c r="G25" s="1">
        <f t="shared" si="20"/>
        <v>4.890209531359105</v>
      </c>
      <c r="H25" s="1">
        <f t="shared" si="20"/>
        <v>5.666666666666667</v>
      </c>
      <c r="I25" s="1">
        <f t="shared" si="20"/>
        <v>6.443123801974229</v>
      </c>
      <c r="J25" s="1">
        <f t="shared" si="20"/>
        <v>7.166666666666666</v>
      </c>
      <c r="K25" s="1">
        <f t="shared" si="20"/>
        <v>7.78798701022631</v>
      </c>
      <c r="L25" s="1">
        <f t="shared" si="20"/>
        <v>8.264742878019984</v>
      </c>
      <c r="M25" s="1">
        <f t="shared" si="20"/>
        <v>8.564444145533871</v>
      </c>
      <c r="N25" s="1">
        <f t="shared" si="20"/>
        <v>8.666666666666668</v>
      </c>
      <c r="O25" s="1">
        <f t="shared" si="20"/>
        <v>8.564444145533873</v>
      </c>
      <c r="P25" s="1">
        <f t="shared" si="20"/>
        <v>8.264742878019984</v>
      </c>
      <c r="Q25" s="1">
        <f t="shared" si="20"/>
        <v>7.78798701022631</v>
      </c>
      <c r="R25" s="1">
        <f t="shared" si="20"/>
        <v>7.166666666666668</v>
      </c>
      <c r="S25" s="1">
        <f aca="true" t="shared" si="21" ref="S25:Z25">$B$10-$B$6*COS(RADIANS(S13))</f>
        <v>6.443123801974229</v>
      </c>
      <c r="T25" s="1">
        <f t="shared" si="21"/>
        <v>5.666666666666668</v>
      </c>
      <c r="U25" s="1">
        <f t="shared" si="21"/>
        <v>4.8902095313591065</v>
      </c>
      <c r="V25" s="1">
        <f t="shared" si="21"/>
        <v>4.166666666666666</v>
      </c>
      <c r="W25" s="1">
        <f t="shared" si="21"/>
        <v>3.545346323107025</v>
      </c>
      <c r="X25" s="1">
        <f t="shared" si="21"/>
        <v>3.068590455313352</v>
      </c>
      <c r="Y25" s="1">
        <f t="shared" si="21"/>
        <v>2.768889187799462</v>
      </c>
      <c r="Z25" s="1">
        <f t="shared" si="21"/>
        <v>2.666666666666667</v>
      </c>
    </row>
    <row r="26" spans="1:26" ht="12.75">
      <c r="A26" s="1" t="s">
        <v>31</v>
      </c>
      <c r="B26" s="1">
        <f>$B$11-$B$6*SIN(RADIANS(B13))</f>
        <v>0</v>
      </c>
      <c r="C26" s="1">
        <f aca="true" t="shared" si="22" ref="C26:R26">$B$11-$B$6*SIN(RADIANS(C13))</f>
        <v>-0.7764571353075622</v>
      </c>
      <c r="D26" s="1">
        <f t="shared" si="22"/>
        <v>-1.4999999999999998</v>
      </c>
      <c r="E26" s="1">
        <f t="shared" si="22"/>
        <v>-2.1213203435596424</v>
      </c>
      <c r="F26" s="1">
        <f t="shared" si="22"/>
        <v>-2.598076211353316</v>
      </c>
      <c r="G26" s="1">
        <f t="shared" si="22"/>
        <v>-2.897777478867205</v>
      </c>
      <c r="H26" s="1">
        <f t="shared" si="22"/>
        <v>-3</v>
      </c>
      <c r="I26" s="1">
        <f t="shared" si="22"/>
        <v>-2.897777478867205</v>
      </c>
      <c r="J26" s="1">
        <f t="shared" si="22"/>
        <v>-2.598076211353316</v>
      </c>
      <c r="K26" s="1">
        <f t="shared" si="22"/>
        <v>-2.121320343559643</v>
      </c>
      <c r="L26" s="1">
        <f t="shared" si="22"/>
        <v>-1.4999999999999998</v>
      </c>
      <c r="M26" s="1">
        <f t="shared" si="22"/>
        <v>-0.7764571353075631</v>
      </c>
      <c r="N26" s="1">
        <f t="shared" si="22"/>
        <v>-3.67544536472586E-16</v>
      </c>
      <c r="O26" s="1">
        <f t="shared" si="22"/>
        <v>0.7764571353075624</v>
      </c>
      <c r="P26" s="1">
        <f t="shared" si="22"/>
        <v>1.5000000000000004</v>
      </c>
      <c r="Q26" s="1">
        <f t="shared" si="22"/>
        <v>2.1213203435596424</v>
      </c>
      <c r="R26" s="1">
        <f t="shared" si="22"/>
        <v>2.598076211353315</v>
      </c>
      <c r="S26" s="1">
        <f aca="true" t="shared" si="23" ref="S26:Z26">$B$11-$B$6*SIN(RADIANS(S13))</f>
        <v>2.897777478867205</v>
      </c>
      <c r="T26" s="1">
        <f t="shared" si="23"/>
        <v>3</v>
      </c>
      <c r="U26" s="1">
        <f t="shared" si="23"/>
        <v>2.897777478867205</v>
      </c>
      <c r="V26" s="1">
        <f t="shared" si="23"/>
        <v>2.598076211353316</v>
      </c>
      <c r="W26" s="1">
        <f t="shared" si="23"/>
        <v>2.121320343559643</v>
      </c>
      <c r="X26" s="1">
        <f t="shared" si="23"/>
        <v>1.5000000000000013</v>
      </c>
      <c r="Y26" s="1">
        <f t="shared" si="23"/>
        <v>0.776457135307562</v>
      </c>
      <c r="Z26" s="1">
        <f t="shared" si="23"/>
        <v>7.35089072945172E-16</v>
      </c>
    </row>
    <row r="27" spans="1:26" ht="12.75">
      <c r="A27" s="1" t="s">
        <v>32</v>
      </c>
      <c r="B27" s="1">
        <f>(B25*B25+B26*B26+$B$7*$B$7-$B$8*$B$8)/(2*$B$7)</f>
        <v>0.35555555555555574</v>
      </c>
      <c r="C27" s="1">
        <f aca="true" t="shared" si="24" ref="C27:R27">(C25*C25+C26*C26+$B$7*$B$7-$B$8*$B$8)/(2*$B$7)</f>
        <v>0.4134816508641393</v>
      </c>
      <c r="D27" s="1">
        <f t="shared" si="24"/>
        <v>0.5833123691220095</v>
      </c>
      <c r="E27" s="1">
        <f t="shared" si="24"/>
        <v>0.8534740275384252</v>
      </c>
      <c r="F27" s="1">
        <f t="shared" si="24"/>
        <v>1.2055555555555557</v>
      </c>
      <c r="G27" s="1">
        <f t="shared" si="24"/>
        <v>1.6155631788812712</v>
      </c>
      <c r="H27" s="1">
        <f t="shared" si="24"/>
        <v>2.055555555555556</v>
      </c>
      <c r="I27" s="1">
        <f t="shared" si="24"/>
        <v>2.49554793222984</v>
      </c>
      <c r="J27" s="1">
        <f t="shared" si="24"/>
        <v>2.905555555555554</v>
      </c>
      <c r="K27" s="1">
        <f t="shared" si="24"/>
        <v>3.2576370835726864</v>
      </c>
      <c r="L27" s="1">
        <f t="shared" si="24"/>
        <v>3.527798741989102</v>
      </c>
      <c r="M27" s="1">
        <f t="shared" si="24"/>
        <v>3.697629460246972</v>
      </c>
      <c r="N27" s="1">
        <f t="shared" si="24"/>
        <v>3.7555555555555573</v>
      </c>
      <c r="O27" s="1">
        <f t="shared" si="24"/>
        <v>3.697629460246972</v>
      </c>
      <c r="P27" s="1">
        <f t="shared" si="24"/>
        <v>3.527798741989102</v>
      </c>
      <c r="Q27" s="1">
        <f t="shared" si="24"/>
        <v>3.2576370835726864</v>
      </c>
      <c r="R27" s="1">
        <f t="shared" si="24"/>
        <v>2.905555555555556</v>
      </c>
      <c r="S27" s="1">
        <f aca="true" t="shared" si="25" ref="S27:Z27">(S25*S25+S26*S26+$B$7*$B$7-$B$8*$B$8)/(2*$B$7)</f>
        <v>2.49554793222984</v>
      </c>
      <c r="T27" s="1">
        <f t="shared" si="25"/>
        <v>2.055555555555556</v>
      </c>
      <c r="U27" s="1">
        <f t="shared" si="25"/>
        <v>1.6155631788812712</v>
      </c>
      <c r="V27" s="1">
        <f t="shared" si="25"/>
        <v>1.2055555555555557</v>
      </c>
      <c r="W27" s="1">
        <f t="shared" si="25"/>
        <v>0.8534740275384252</v>
      </c>
      <c r="X27" s="1">
        <f t="shared" si="25"/>
        <v>0.5833123691220102</v>
      </c>
      <c r="Y27" s="1">
        <f t="shared" si="25"/>
        <v>0.4134816508641393</v>
      </c>
      <c r="Z27" s="1">
        <f t="shared" si="25"/>
        <v>0.35555555555555574</v>
      </c>
    </row>
    <row r="28" spans="1:26" ht="12.75">
      <c r="A28" s="1" t="s">
        <v>33</v>
      </c>
      <c r="B28" s="1">
        <f>B25^2+B26^2-B27^2</f>
        <v>6.984691358024692</v>
      </c>
      <c r="C28" s="1">
        <f aca="true" t="shared" si="26" ref="C28:R28">C25^2+C26^2-C27^2</f>
        <v>8.098665941681455</v>
      </c>
      <c r="D28" s="1">
        <f t="shared" si="26"/>
        <v>11.325994062469466</v>
      </c>
      <c r="E28" s="1">
        <f t="shared" si="26"/>
        <v>16.341062635085837</v>
      </c>
      <c r="F28" s="1">
        <f t="shared" si="26"/>
        <v>22.657746913580244</v>
      </c>
      <c r="G28" s="1">
        <f t="shared" si="26"/>
        <v>29.701219192668454</v>
      </c>
      <c r="H28" s="1">
        <f t="shared" si="26"/>
        <v>36.885802469135804</v>
      </c>
      <c r="I28" s="1">
        <f t="shared" si="26"/>
        <v>43.683199162540184</v>
      </c>
      <c r="J28" s="1">
        <f t="shared" si="26"/>
        <v>49.66885802469135</v>
      </c>
      <c r="K28" s="1">
        <f t="shared" si="26"/>
        <v>54.54054230318578</v>
      </c>
      <c r="L28" s="1">
        <f t="shared" si="26"/>
        <v>58.110610875802166</v>
      </c>
      <c r="M28" s="1">
        <f t="shared" si="26"/>
        <v>60.28012557965312</v>
      </c>
      <c r="N28" s="1">
        <f t="shared" si="26"/>
        <v>61.006913580246916</v>
      </c>
      <c r="O28" s="1">
        <f t="shared" si="26"/>
        <v>60.280125579653145</v>
      </c>
      <c r="P28" s="1">
        <f t="shared" si="26"/>
        <v>58.110610875802166</v>
      </c>
      <c r="Q28" s="1">
        <f t="shared" si="26"/>
        <v>54.54054230318577</v>
      </c>
      <c r="R28" s="1">
        <f t="shared" si="26"/>
        <v>49.66885802469137</v>
      </c>
      <c r="S28" s="1">
        <f aca="true" t="shared" si="27" ref="S28:Z28">S25^2+S26^2-S27^2</f>
        <v>43.683199162540184</v>
      </c>
      <c r="T28" s="1">
        <f t="shared" si="27"/>
        <v>36.88580246913581</v>
      </c>
      <c r="U28" s="1">
        <f t="shared" si="27"/>
        <v>29.701219192668468</v>
      </c>
      <c r="V28" s="1">
        <f t="shared" si="27"/>
        <v>22.657746913580244</v>
      </c>
      <c r="W28" s="1">
        <f t="shared" si="27"/>
        <v>16.341062635085844</v>
      </c>
      <c r="X28" s="1">
        <f t="shared" si="27"/>
        <v>11.325994062469475</v>
      </c>
      <c r="Y28" s="1">
        <f t="shared" si="27"/>
        <v>8.098665941681455</v>
      </c>
      <c r="Z28" s="1">
        <f t="shared" si="27"/>
        <v>6.984691358024692</v>
      </c>
    </row>
    <row r="29" spans="1:26" ht="12.75">
      <c r="A29" s="1" t="s">
        <v>34</v>
      </c>
      <c r="B29" s="1">
        <f>(B26+SQRT(B28))/(B25+B27)</f>
        <v>0.8744746321952062</v>
      </c>
      <c r="C29" s="1">
        <f aca="true" t="shared" si="28" ref="C29:R29">(C26+SQRT(C28))/(C25+C27)</f>
        <v>0.6502568317605371</v>
      </c>
      <c r="D29" s="1">
        <f t="shared" si="28"/>
        <v>0.5108053294727374</v>
      </c>
      <c r="E29" s="1">
        <f t="shared" si="28"/>
        <v>0.4367279242214022</v>
      </c>
      <c r="F29" s="1">
        <f t="shared" si="28"/>
        <v>0.40242922412583043</v>
      </c>
      <c r="G29" s="1">
        <f t="shared" si="28"/>
        <v>0.3922831504071951</v>
      </c>
      <c r="H29" s="1">
        <f t="shared" si="28"/>
        <v>0.397990139159932</v>
      </c>
      <c r="I29" s="1">
        <f t="shared" si="28"/>
        <v>0.41522379515277485</v>
      </c>
      <c r="J29" s="1">
        <f t="shared" si="28"/>
        <v>0.4417632306854579</v>
      </c>
      <c r="K29" s="1">
        <f t="shared" si="28"/>
        <v>0.47655401837312056</v>
      </c>
      <c r="L29" s="1">
        <f t="shared" si="28"/>
        <v>0.5192291707708467</v>
      </c>
      <c r="M29" s="1">
        <f t="shared" si="28"/>
        <v>0.5698522741039538</v>
      </c>
      <c r="N29" s="1">
        <f t="shared" si="28"/>
        <v>0.6287677132370127</v>
      </c>
      <c r="O29" s="1">
        <f t="shared" si="28"/>
        <v>0.6964959659084965</v>
      </c>
      <c r="P29" s="1">
        <f t="shared" si="28"/>
        <v>0.7736272553118185</v>
      </c>
      <c r="Q29" s="1">
        <f t="shared" si="28"/>
        <v>0.8606555097049775</v>
      </c>
      <c r="R29" s="1">
        <f t="shared" si="28"/>
        <v>0.9576526052509259</v>
      </c>
      <c r="S29" s="1">
        <f aca="true" t="shared" si="29" ref="S29:Z29">(S26+SQRT(S28))/(S25+S27)</f>
        <v>1.0635924935531829</v>
      </c>
      <c r="T29" s="1">
        <f t="shared" si="29"/>
        <v>1.174968556426119</v>
      </c>
      <c r="U29" s="1">
        <f t="shared" si="29"/>
        <v>1.2831158332969534</v>
      </c>
      <c r="V29" s="1">
        <f t="shared" si="29"/>
        <v>1.3696551145986267</v>
      </c>
      <c r="W29" s="1">
        <f t="shared" si="29"/>
        <v>1.4012230272089004</v>
      </c>
      <c r="X29" s="1">
        <f t="shared" si="29"/>
        <v>1.3322948773124574</v>
      </c>
      <c r="Y29" s="1">
        <f t="shared" si="29"/>
        <v>1.1382308452690482</v>
      </c>
      <c r="Z29" s="1">
        <f t="shared" si="29"/>
        <v>0.8744746321952064</v>
      </c>
    </row>
    <row r="30" spans="1:26" ht="12.75" customHeight="1">
      <c r="A30" s="1" t="s">
        <v>35</v>
      </c>
      <c r="B30" s="1">
        <f>ATAN(B29)</f>
        <v>0.7185323686924775</v>
      </c>
      <c r="C30" s="1">
        <f aca="true" t="shared" si="30" ref="C30:R30">ATAN(C29)</f>
        <v>0.5765557489709537</v>
      </c>
      <c r="D30" s="1">
        <f t="shared" si="30"/>
        <v>0.4722544591876006</v>
      </c>
      <c r="E30" s="1">
        <f t="shared" si="30"/>
        <v>0.41176222053205924</v>
      </c>
      <c r="F30" s="1">
        <f t="shared" si="30"/>
        <v>0.3825987800557922</v>
      </c>
      <c r="G30" s="1">
        <f t="shared" si="30"/>
        <v>0.3738362701851956</v>
      </c>
      <c r="H30" s="1">
        <f t="shared" si="30"/>
        <v>0.37877253854706333</v>
      </c>
      <c r="I30" s="1">
        <f t="shared" si="30"/>
        <v>0.3935610612252629</v>
      </c>
      <c r="J30" s="1">
        <f t="shared" si="30"/>
        <v>0.4159831514591089</v>
      </c>
      <c r="K30" s="1">
        <f t="shared" si="30"/>
        <v>0.44471551207670523</v>
      </c>
      <c r="L30" s="1">
        <f t="shared" si="30"/>
        <v>0.47891233952094575</v>
      </c>
      <c r="M30" s="1">
        <f t="shared" si="30"/>
        <v>0.5179570217130263</v>
      </c>
      <c r="N30" s="1">
        <f t="shared" si="30"/>
        <v>0.5613040954077326</v>
      </c>
      <c r="O30" s="1">
        <f t="shared" si="30"/>
        <v>0.6083703902825613</v>
      </c>
      <c r="P30" s="1">
        <f t="shared" si="30"/>
        <v>0.6584518677104843</v>
      </c>
      <c r="Q30" s="1">
        <f t="shared" si="30"/>
        <v>0.7106477017365016</v>
      </c>
      <c r="R30" s="1">
        <f t="shared" si="30"/>
        <v>0.7637698156176377</v>
      </c>
      <c r="S30" s="1">
        <f aca="true" t="shared" si="31" ref="S30:Z30">ATAN(S29)</f>
        <v>0.816204814903611</v>
      </c>
      <c r="T30" s="1">
        <f t="shared" si="31"/>
        <v>0.8656717703583323</v>
      </c>
      <c r="U30" s="1">
        <f t="shared" si="31"/>
        <v>0.9087725066926857</v>
      </c>
      <c r="V30" s="1">
        <f t="shared" si="31"/>
        <v>0.9401462880220607</v>
      </c>
      <c r="W30" s="1">
        <f t="shared" si="31"/>
        <v>0.9509597867842231</v>
      </c>
      <c r="X30" s="1">
        <f t="shared" si="31"/>
        <v>0.9269211874126582</v>
      </c>
      <c r="Y30" s="1">
        <f t="shared" si="31"/>
        <v>0.8499556263419015</v>
      </c>
      <c r="Z30" s="1">
        <f t="shared" si="31"/>
        <v>0.7185323686924776</v>
      </c>
    </row>
    <row r="31" spans="1:26" ht="12.75">
      <c r="A31" s="1" t="s">
        <v>36</v>
      </c>
      <c r="B31" s="1">
        <f>2*B30</f>
        <v>1.437064737384955</v>
      </c>
      <c r="C31" s="1">
        <f aca="true" t="shared" si="32" ref="C31:R31">2*C30</f>
        <v>1.1531114979419075</v>
      </c>
      <c r="D31" s="1">
        <f t="shared" si="32"/>
        <v>0.9445089183752012</v>
      </c>
      <c r="E31" s="1">
        <f t="shared" si="32"/>
        <v>0.8235244410641185</v>
      </c>
      <c r="F31" s="1">
        <f t="shared" si="32"/>
        <v>0.7651975601115844</v>
      </c>
      <c r="G31" s="1">
        <f t="shared" si="32"/>
        <v>0.7476725403703912</v>
      </c>
      <c r="H31" s="1">
        <f t="shared" si="32"/>
        <v>0.7575450770941267</v>
      </c>
      <c r="I31" s="1">
        <f t="shared" si="32"/>
        <v>0.7871221224505258</v>
      </c>
      <c r="J31" s="1">
        <f t="shared" si="32"/>
        <v>0.8319663029182178</v>
      </c>
      <c r="K31" s="1">
        <f t="shared" si="32"/>
        <v>0.8894310241534105</v>
      </c>
      <c r="L31" s="1">
        <f t="shared" si="32"/>
        <v>0.9578246790418915</v>
      </c>
      <c r="M31" s="1">
        <f t="shared" si="32"/>
        <v>1.0359140434260525</v>
      </c>
      <c r="N31" s="1">
        <f t="shared" si="32"/>
        <v>1.1226081908154653</v>
      </c>
      <c r="O31" s="1">
        <f t="shared" si="32"/>
        <v>1.2167407805651227</v>
      </c>
      <c r="P31" s="1">
        <f t="shared" si="32"/>
        <v>1.3169037354209685</v>
      </c>
      <c r="Q31" s="1">
        <f t="shared" si="32"/>
        <v>1.4212954034730032</v>
      </c>
      <c r="R31" s="1">
        <f t="shared" si="32"/>
        <v>1.5275396312352754</v>
      </c>
      <c r="S31" s="1">
        <f aca="true" t="shared" si="33" ref="S31:Z31">2*S30</f>
        <v>1.632409629807222</v>
      </c>
      <c r="T31" s="1">
        <f t="shared" si="33"/>
        <v>1.7313435407166646</v>
      </c>
      <c r="U31" s="1">
        <f t="shared" si="33"/>
        <v>1.8175450133853714</v>
      </c>
      <c r="V31" s="1">
        <f t="shared" si="33"/>
        <v>1.8802925760441214</v>
      </c>
      <c r="W31" s="1">
        <f t="shared" si="33"/>
        <v>1.9019195735684462</v>
      </c>
      <c r="X31" s="1">
        <f t="shared" si="33"/>
        <v>1.8538423748253163</v>
      </c>
      <c r="Y31" s="1">
        <f t="shared" si="33"/>
        <v>1.699911252683803</v>
      </c>
      <c r="Z31" s="1">
        <f t="shared" si="33"/>
        <v>1.4370647373849552</v>
      </c>
    </row>
    <row r="32" spans="1:26" ht="12.75">
      <c r="A32" s="1" t="s">
        <v>37</v>
      </c>
      <c r="B32" s="1">
        <f>ACOS(($B$7*COS(B31)-B25)/$B$8)</f>
        <v>1.704527916204838</v>
      </c>
      <c r="C32" s="1">
        <f aca="true" t="shared" si="34" ref="C32:R32">ACOS(($B$7*COS(C31)-C25)/$B$8)</f>
        <v>1.44168140090599</v>
      </c>
      <c r="D32" s="1">
        <f t="shared" si="34"/>
        <v>1.2877502787644772</v>
      </c>
      <c r="E32" s="1">
        <f t="shared" si="34"/>
        <v>1.2396730800213471</v>
      </c>
      <c r="F32" s="1">
        <f t="shared" si="34"/>
        <v>1.2613000775456717</v>
      </c>
      <c r="G32" s="1">
        <f t="shared" si="34"/>
        <v>1.3240476402044212</v>
      </c>
      <c r="H32" s="1">
        <f t="shared" si="34"/>
        <v>1.4102491128731283</v>
      </c>
      <c r="I32" s="1">
        <f t="shared" si="34"/>
        <v>1.5091830237825714</v>
      </c>
      <c r="J32" s="1">
        <f t="shared" si="34"/>
        <v>1.6140530223545178</v>
      </c>
      <c r="K32" s="1">
        <f t="shared" si="34"/>
        <v>1.7202972501167904</v>
      </c>
      <c r="L32" s="1">
        <f t="shared" si="34"/>
        <v>1.824688918168825</v>
      </c>
      <c r="M32" s="1">
        <f t="shared" si="34"/>
        <v>1.9248518730246704</v>
      </c>
      <c r="N32" s="1">
        <f t="shared" si="34"/>
        <v>2.018984462774328</v>
      </c>
      <c r="O32" s="1">
        <f t="shared" si="34"/>
        <v>2.105678610163741</v>
      </c>
      <c r="P32" s="1">
        <f t="shared" si="34"/>
        <v>2.183767974547902</v>
      </c>
      <c r="Q32" s="1">
        <f t="shared" si="34"/>
        <v>2.252161629436383</v>
      </c>
      <c r="R32" s="1">
        <f t="shared" si="34"/>
        <v>2.3096263506715755</v>
      </c>
      <c r="S32" s="1">
        <f aca="true" t="shared" si="35" ref="S32:Z32">ACOS(($B$7*COS(S31)-S25)/$B$8)</f>
        <v>2.3544705311392677</v>
      </c>
      <c r="T32" s="1">
        <f t="shared" si="35"/>
        <v>2.3840475764956666</v>
      </c>
      <c r="U32" s="1">
        <f t="shared" si="35"/>
        <v>2.3939201132194015</v>
      </c>
      <c r="V32" s="1">
        <f t="shared" si="35"/>
        <v>2.3763950934782088</v>
      </c>
      <c r="W32" s="1">
        <f t="shared" si="35"/>
        <v>2.3180682125256746</v>
      </c>
      <c r="X32" s="1">
        <f t="shared" si="35"/>
        <v>2.197083735214593</v>
      </c>
      <c r="Y32" s="1">
        <f t="shared" si="35"/>
        <v>1.9884811556478854</v>
      </c>
      <c r="Z32" s="1">
        <f t="shared" si="35"/>
        <v>1.7045279162048381</v>
      </c>
    </row>
    <row r="33" spans="1:26" ht="12.75">
      <c r="A33" s="1" t="s">
        <v>38</v>
      </c>
      <c r="B33" s="1">
        <f>-$B$5*$B$6*SIN(RADIANS(B13)-B32)/($B$7*SIN(B31-B32))</f>
        <v>-1.1250000000000007</v>
      </c>
      <c r="C33" s="1">
        <f aca="true" t="shared" si="36" ref="C33:R33">-$B$5*$B$6*SIN(RADIANS(C13)-C32)/($B$7*SIN(C31-C32))</f>
        <v>-0.9746531957279657</v>
      </c>
      <c r="D33" s="1">
        <f t="shared" si="36"/>
        <v>-0.6167964963798742</v>
      </c>
      <c r="E33" s="1">
        <f t="shared" si="36"/>
        <v>-0.3256555609141429</v>
      </c>
      <c r="F33" s="1">
        <f t="shared" si="36"/>
        <v>-0.1339095649737758</v>
      </c>
      <c r="G33" s="1">
        <f t="shared" si="36"/>
        <v>-0.00828465550034109</v>
      </c>
      <c r="H33" s="1">
        <f t="shared" si="36"/>
        <v>0.07896363241976181</v>
      </c>
      <c r="I33" s="1">
        <f t="shared" si="36"/>
        <v>0.1442525925473331</v>
      </c>
      <c r="J33" s="1">
        <f t="shared" si="36"/>
        <v>0.1966974618717212</v>
      </c>
      <c r="K33" s="1">
        <f t="shared" si="36"/>
        <v>0.24125402893533543</v>
      </c>
      <c r="L33" s="1">
        <f t="shared" si="36"/>
        <v>0.2804693483940781</v>
      </c>
      <c r="M33" s="1">
        <f t="shared" si="36"/>
        <v>0.3154084151556146</v>
      </c>
      <c r="N33" s="1">
        <f t="shared" si="36"/>
        <v>0.34615384615384615</v>
      </c>
      <c r="O33" s="1">
        <f t="shared" si="36"/>
        <v>0.3720790499949973</v>
      </c>
      <c r="P33" s="1">
        <f t="shared" si="36"/>
        <v>0.3919735430323155</v>
      </c>
      <c r="Q33" s="1">
        <f t="shared" si="36"/>
        <v>0.40402396676814983</v>
      </c>
      <c r="R33" s="1">
        <f t="shared" si="36"/>
        <v>0.4055969931952005</v>
      </c>
      <c r="S33" s="1">
        <f aca="true" t="shared" si="37" ref="S33:Z33">-$B$5*$B$6*SIN(RADIANS(S13)-S32)/($B$7*SIN(S31-S32))</f>
        <v>0.39270057888582993</v>
      </c>
      <c r="T33" s="1">
        <f t="shared" si="37"/>
        <v>0.358874205418076</v>
      </c>
      <c r="U33" s="1">
        <f t="shared" si="37"/>
        <v>0.29301980503764163</v>
      </c>
      <c r="V33" s="1">
        <f t="shared" si="37"/>
        <v>0.175384219351656</v>
      </c>
      <c r="W33" s="1">
        <f t="shared" si="37"/>
        <v>-0.02828787294568904</v>
      </c>
      <c r="X33" s="1">
        <f t="shared" si="37"/>
        <v>-0.36422707988145936</v>
      </c>
      <c r="Y33" s="1">
        <f t="shared" si="37"/>
        <v>-0.8200429005571988</v>
      </c>
      <c r="Z33" s="1">
        <f t="shared" si="37"/>
        <v>-1.1250000000000007</v>
      </c>
    </row>
    <row r="34" spans="1:26" ht="12.75">
      <c r="A34" s="1" t="s">
        <v>39</v>
      </c>
      <c r="B34" s="1">
        <f>-$B$5*$B$6*SIN(RADIANS(B13)-B31)/($B$8*SIN(B31-B32))</f>
        <v>-1.1250000000000007</v>
      </c>
      <c r="C34" s="1">
        <f aca="true" t="shared" si="38" ref="C34:R34">-$B$5*$B$6*SIN(RADIANS(C13)-C31)/($B$8*SIN(C31-C32))</f>
        <v>-0.820042900557199</v>
      </c>
      <c r="D34" s="1">
        <f t="shared" si="38"/>
        <v>-0.36422707988146114</v>
      </c>
      <c r="E34" s="1">
        <f t="shared" si="38"/>
        <v>-0.028287872945689112</v>
      </c>
      <c r="F34" s="1">
        <f t="shared" si="38"/>
        <v>0.17538421935165607</v>
      </c>
      <c r="G34" s="1">
        <f t="shared" si="38"/>
        <v>0.29301980503764163</v>
      </c>
      <c r="H34" s="1">
        <f t="shared" si="38"/>
        <v>0.35887420541807613</v>
      </c>
      <c r="I34" s="1">
        <f t="shared" si="38"/>
        <v>0.3927005788858301</v>
      </c>
      <c r="J34" s="1">
        <f t="shared" si="38"/>
        <v>0.4055969931952004</v>
      </c>
      <c r="K34" s="1">
        <f t="shared" si="38"/>
        <v>0.40402396676814983</v>
      </c>
      <c r="L34" s="1">
        <f t="shared" si="38"/>
        <v>0.39197354303231546</v>
      </c>
      <c r="M34" s="1">
        <f t="shared" si="38"/>
        <v>0.37207904999499747</v>
      </c>
      <c r="N34" s="1">
        <f t="shared" si="38"/>
        <v>0.34615384615384615</v>
      </c>
      <c r="O34" s="1">
        <f t="shared" si="38"/>
        <v>0.31540841515561446</v>
      </c>
      <c r="P34" s="1">
        <f t="shared" si="38"/>
        <v>0.2804693483940781</v>
      </c>
      <c r="Q34" s="1">
        <f t="shared" si="38"/>
        <v>0.24125402893533562</v>
      </c>
      <c r="R34" s="1">
        <f t="shared" si="38"/>
        <v>0.1966974618717215</v>
      </c>
      <c r="S34" s="1">
        <f aca="true" t="shared" si="39" ref="S34:Z34">-$B$5*$B$6*SIN(RADIANS(S13)-S31)/($B$8*SIN(S31-S32))</f>
        <v>0.14425259254733303</v>
      </c>
      <c r="T34" s="1">
        <f t="shared" si="39"/>
        <v>0.07896363241976173</v>
      </c>
      <c r="U34" s="1">
        <f t="shared" si="39"/>
        <v>-0.008284655500341145</v>
      </c>
      <c r="V34" s="1">
        <f t="shared" si="39"/>
        <v>-0.13390956497377574</v>
      </c>
      <c r="W34" s="1">
        <f t="shared" si="39"/>
        <v>-0.32565556091414266</v>
      </c>
      <c r="X34" s="1">
        <f t="shared" si="39"/>
        <v>-0.6167964963798725</v>
      </c>
      <c r="Y34" s="1">
        <f t="shared" si="39"/>
        <v>-0.9746531957279657</v>
      </c>
      <c r="Z34" s="1">
        <f t="shared" si="39"/>
        <v>-1.1250000000000007</v>
      </c>
    </row>
    <row r="35" spans="1:26" ht="12.75">
      <c r="A35" s="1" t="s">
        <v>40</v>
      </c>
      <c r="B35" s="1">
        <f>$D$5*$B$6*SIN(B13*PI()/180)+$B$5^2*$B$6*COS(B13*PI()/180)+B33^2*$B$7*COS(B31)-B34^2*$B$8*COS(B32)</f>
        <v>6.375000000000003</v>
      </c>
      <c r="C35" s="1">
        <f aca="true" t="shared" si="40" ref="C35:R35">$D$5*$B$6*SIN(C13*PI()/180)+$B$5^2*$B$6*COS(C13*PI()/180)+C33^2*$B$7*COS(C31)-C34^2*$B$8*COS(C32)</f>
        <v>6.661809277065462</v>
      </c>
      <c r="D35" s="1">
        <f t="shared" si="40"/>
        <v>5.957479148102314</v>
      </c>
      <c r="E35" s="1">
        <f t="shared" si="40"/>
        <v>4.960807997871234</v>
      </c>
      <c r="F35" s="1">
        <f t="shared" si="40"/>
        <v>4.1337209986058525</v>
      </c>
      <c r="G35" s="1">
        <f t="shared" si="40"/>
        <v>3.465021292497539</v>
      </c>
      <c r="H35" s="1">
        <f t="shared" si="40"/>
        <v>2.8394179385644533</v>
      </c>
      <c r="I35" s="1">
        <f t="shared" si="40"/>
        <v>2.173250894173101</v>
      </c>
      <c r="J35" s="1">
        <f t="shared" si="40"/>
        <v>1.4297619503728987</v>
      </c>
      <c r="K35" s="1">
        <f t="shared" si="40"/>
        <v>0.6097274783988026</v>
      </c>
      <c r="L35" s="1">
        <f t="shared" si="40"/>
        <v>-0.2596157676671597</v>
      </c>
      <c r="M35" s="1">
        <f t="shared" si="40"/>
        <v>-1.1342309523396485</v>
      </c>
      <c r="N35" s="1">
        <f t="shared" si="40"/>
        <v>-1.9615384615384612</v>
      </c>
      <c r="O35" s="1">
        <f t="shared" si="40"/>
        <v>-2.687145222954774</v>
      </c>
      <c r="P35" s="1">
        <f t="shared" si="40"/>
        <v>-3.2596157676671598</v>
      </c>
      <c r="Q35" s="1">
        <f t="shared" si="40"/>
        <v>-3.632913208720483</v>
      </c>
      <c r="R35" s="1">
        <f t="shared" si="40"/>
        <v>-3.7663904723337334</v>
      </c>
      <c r="S35" s="1">
        <f aca="true" t="shared" si="41" ref="S35:Z35">$D$5*$B$6*SIN(S13*PI()/180)+$B$5^2*$B$6*COS(S13*PI()/180)+S33^2*$B$7*COS(S31)-S34^2*$B$8*COS(S32)</f>
        <v>-3.622304063561309</v>
      </c>
      <c r="T35" s="1">
        <f t="shared" si="41"/>
        <v>-3.1605820614355467</v>
      </c>
      <c r="U35" s="1">
        <f t="shared" si="41"/>
        <v>-2.3305336652368682</v>
      </c>
      <c r="V35" s="1">
        <f t="shared" si="41"/>
        <v>-1.0624314241007795</v>
      </c>
      <c r="W35" s="1">
        <f t="shared" si="41"/>
        <v>0.7181673107519465</v>
      </c>
      <c r="X35" s="1">
        <f t="shared" si="41"/>
        <v>2.9574791481023053</v>
      </c>
      <c r="Y35" s="1">
        <f t="shared" si="41"/>
        <v>5.108895006450338</v>
      </c>
      <c r="Z35" s="1">
        <f t="shared" si="41"/>
        <v>6.375000000000002</v>
      </c>
    </row>
    <row r="36" spans="1:26" ht="12.75">
      <c r="A36" s="1" t="s">
        <v>41</v>
      </c>
      <c r="B36" s="1">
        <f>-$D$5*$B$6*COS(B13*PI()/180)+$B$5^2*$B$6*SIN(B13*PI()/180)+B33^2*$B$7*SIN(B31)-B34^2*$B$8*SIN(B32)</f>
        <v>-3</v>
      </c>
      <c r="C36" s="1">
        <f aca="true" t="shared" si="42" ref="C36:R36">-$D$5*$B$6*COS(C13*PI()/180)+$B$5^2*$B$6*SIN(C13*PI()/180)+C33^2*$B$7*SIN(C31)-C34^2*$B$8*SIN(C32)</f>
        <v>-0.10722661657584709</v>
      </c>
      <c r="D36" s="1">
        <f t="shared" si="42"/>
        <v>0.7104401331750221</v>
      </c>
      <c r="E36" s="1">
        <f t="shared" si="42"/>
        <v>0.7703692284953945</v>
      </c>
      <c r="F36" s="1">
        <f t="shared" si="42"/>
        <v>0.9293044560745711</v>
      </c>
      <c r="G36" s="1">
        <f t="shared" si="42"/>
        <v>1.2891866875054685</v>
      </c>
      <c r="H36" s="1">
        <f t="shared" si="42"/>
        <v>1.7715005190111874</v>
      </c>
      <c r="I36" s="1">
        <f t="shared" si="42"/>
        <v>2.2824173273794988</v>
      </c>
      <c r="J36" s="1">
        <f t="shared" si="42"/>
        <v>2.7405435734209806</v>
      </c>
      <c r="K36" s="1">
        <f t="shared" si="42"/>
        <v>3.0805695533613866</v>
      </c>
      <c r="L36" s="1">
        <f t="shared" si="42"/>
        <v>3.254316720516713</v>
      </c>
      <c r="M36" s="1">
        <f t="shared" si="42"/>
        <v>3.231552640443849</v>
      </c>
      <c r="N36" s="1">
        <f t="shared" si="42"/>
        <v>3</v>
      </c>
      <c r="O36" s="1">
        <f t="shared" si="42"/>
        <v>2.5640023172905613</v>
      </c>
      <c r="P36" s="1">
        <f t="shared" si="42"/>
        <v>1.9418357021899193</v>
      </c>
      <c r="Q36" s="1">
        <f t="shared" si="42"/>
        <v>1.1620711337578988</v>
      </c>
      <c r="R36" s="1">
        <f t="shared" si="42"/>
        <v>0.2594564265790206</v>
      </c>
      <c r="S36" s="1">
        <f aca="true" t="shared" si="43" ref="S36:Z36">-$D$5*$B$6*COS(S13*PI()/180)+$B$5^2*$B$6*SIN(S13*PI()/180)+S33^2*$B$7*SIN(S31)-S34^2*$B$8*SIN(S32)</f>
        <v>-0.7295030567643748</v>
      </c>
      <c r="T36" s="1">
        <f t="shared" si="43"/>
        <v>-1.7715005190111877</v>
      </c>
      <c r="U36" s="1">
        <f t="shared" si="43"/>
        <v>-2.842100958120594</v>
      </c>
      <c r="V36" s="1">
        <f t="shared" si="43"/>
        <v>-3.929304456074572</v>
      </c>
      <c r="W36" s="1">
        <f t="shared" si="43"/>
        <v>-5.013009915614679</v>
      </c>
      <c r="X36" s="1">
        <f t="shared" si="43"/>
        <v>-5.906592555881648</v>
      </c>
      <c r="Y36" s="1">
        <f t="shared" si="43"/>
        <v>-5.6883283411585674</v>
      </c>
      <c r="Z36" s="1">
        <f t="shared" si="43"/>
        <v>-3.0000000000000018</v>
      </c>
    </row>
    <row r="37" spans="1:26" ht="12.75">
      <c r="A37" s="1" t="s">
        <v>42</v>
      </c>
      <c r="B37" s="1">
        <f>(B35*COS(B32)+B36*SIN(B32))/$B$7/SIN(B32-B31)</f>
        <v>-1.4466216796294873</v>
      </c>
      <c r="C37" s="1">
        <f aca="true" t="shared" si="44" ref="C37:R37">(C35*COS(C32)+C36*SIN(C32))/$B$7/SIN(C32-C31)</f>
        <v>0.2640427892707291</v>
      </c>
      <c r="D37" s="1">
        <f t="shared" si="44"/>
        <v>0.6970875907322683</v>
      </c>
      <c r="E37" s="1">
        <f t="shared" si="44"/>
        <v>0.5791861724817944</v>
      </c>
      <c r="F37" s="1">
        <f t="shared" si="44"/>
        <v>0.45045958004852016</v>
      </c>
      <c r="G37" s="1">
        <f t="shared" si="44"/>
        <v>0.3846833823022101</v>
      </c>
      <c r="H37" s="1">
        <f t="shared" si="44"/>
        <v>0.3626692245754142</v>
      </c>
      <c r="I37" s="1">
        <f t="shared" si="44"/>
        <v>0.3649241476305624</v>
      </c>
      <c r="J37" s="1">
        <f t="shared" si="44"/>
        <v>0.3797246337796256</v>
      </c>
      <c r="K37" s="1">
        <f t="shared" si="44"/>
        <v>0.4001799628508504</v>
      </c>
      <c r="L37" s="1">
        <f t="shared" si="44"/>
        <v>0.4217742724806484</v>
      </c>
      <c r="M37" s="1">
        <f t="shared" si="44"/>
        <v>0.4410541523561786</v>
      </c>
      <c r="N37" s="1">
        <f t="shared" si="44"/>
        <v>0.4549790272910214</v>
      </c>
      <c r="O37" s="1">
        <f t="shared" si="44"/>
        <v>0.46053795319091706</v>
      </c>
      <c r="P37" s="1">
        <f t="shared" si="44"/>
        <v>0.4543557272886143</v>
      </c>
      <c r="Q37" s="1">
        <f t="shared" si="44"/>
        <v>0.4320560171702777</v>
      </c>
      <c r="R37" s="1">
        <f t="shared" si="44"/>
        <v>0.3871070137221838</v>
      </c>
      <c r="S37" s="1">
        <f aca="true" t="shared" si="45" ref="S37:Z37">(S35*COS(S32)+S36*SIN(S32))/$B$7/SIN(S32-S31)</f>
        <v>0.30868669634641954</v>
      </c>
      <c r="T37" s="1">
        <f t="shared" si="45"/>
        <v>0.17765649589367</v>
      </c>
      <c r="U37" s="1">
        <f t="shared" si="45"/>
        <v>-0.04101420897750638</v>
      </c>
      <c r="V37" s="1">
        <f t="shared" si="45"/>
        <v>-0.41081268927067754</v>
      </c>
      <c r="W37" s="1">
        <f t="shared" si="45"/>
        <v>-1.0304173411423068</v>
      </c>
      <c r="X37" s="1">
        <f t="shared" si="45"/>
        <v>-1.9370810922144914</v>
      </c>
      <c r="Y37" s="1">
        <f t="shared" si="45"/>
        <v>-2.555227316096257</v>
      </c>
      <c r="Z37" s="1">
        <f t="shared" si="45"/>
        <v>-1.4466216796294884</v>
      </c>
    </row>
    <row r="38" spans="1:26" ht="12.75">
      <c r="A38" s="1" t="s">
        <v>43</v>
      </c>
      <c r="B38" s="1">
        <f>(B35*COS(B31)+B36*SIN(B31))/$B$8/SIN(B32-B31)</f>
        <v>-0.8033783203705133</v>
      </c>
      <c r="C38" s="1">
        <f aca="true" t="shared" si="46" ref="C38:R38">(C35*COS(C31)+C36*SIN(C31))/$B$8/SIN(C32-C31)</f>
        <v>0.9151415149818581</v>
      </c>
      <c r="D38" s="1">
        <f t="shared" si="46"/>
        <v>1.2086269324515757</v>
      </c>
      <c r="E38" s="1">
        <f t="shared" si="46"/>
        <v>0.9738415952509286</v>
      </c>
      <c r="F38" s="1">
        <f t="shared" si="46"/>
        <v>0.7615811279739897</v>
      </c>
      <c r="G38" s="1">
        <f t="shared" si="46"/>
        <v>0.6270538190527889</v>
      </c>
      <c r="H38" s="1">
        <f t="shared" si="46"/>
        <v>0.5400919149424822</v>
      </c>
      <c r="I38" s="1">
        <f t="shared" si="46"/>
        <v>0.47671446142524054</v>
      </c>
      <c r="J38" s="1">
        <f t="shared" si="46"/>
        <v>0.42408697266821704</v>
      </c>
      <c r="K38" s="1">
        <f t="shared" si="46"/>
        <v>0.37599191636602214</v>
      </c>
      <c r="L38" s="1">
        <f t="shared" si="46"/>
        <v>0.32959135877601675</v>
      </c>
      <c r="M38" s="1">
        <f t="shared" si="46"/>
        <v>0.2836201467990778</v>
      </c>
      <c r="N38" s="1">
        <f t="shared" si="46"/>
        <v>0.23732866501667088</v>
      </c>
      <c r="O38" s="1">
        <f t="shared" si="46"/>
        <v>0.1897626779550505</v>
      </c>
      <c r="P38" s="1">
        <f t="shared" si="46"/>
        <v>0.13916442430750794</v>
      </c>
      <c r="Q38" s="1">
        <f t="shared" si="46"/>
        <v>0.08232809501982073</v>
      </c>
      <c r="R38" s="1">
        <f t="shared" si="46"/>
        <v>0.013670289963817115</v>
      </c>
      <c r="S38" s="1">
        <f aca="true" t="shared" si="47" ref="S38:Z38">(S35*COS(S31)+S36*SIN(S31))/$B$8/SIN(S32-S31)</f>
        <v>-0.07641896253589624</v>
      </c>
      <c r="T38" s="1">
        <f t="shared" si="47"/>
        <v>-0.20474195973589066</v>
      </c>
      <c r="U38" s="1">
        <f t="shared" si="47"/>
        <v>-0.4012526933028928</v>
      </c>
      <c r="V38" s="1">
        <f t="shared" si="47"/>
        <v>-0.7182787099960719</v>
      </c>
      <c r="W38" s="1">
        <f t="shared" si="47"/>
        <v>-1.2304972943100803</v>
      </c>
      <c r="X38" s="1">
        <f t="shared" si="47"/>
        <v>-1.930680583492011</v>
      </c>
      <c r="Y38" s="1">
        <f t="shared" si="47"/>
        <v>-2.213349180726661</v>
      </c>
      <c r="Z38" s="1">
        <f t="shared" si="47"/>
        <v>-0.8033783203705144</v>
      </c>
    </row>
    <row r="39" ht="12.75" customHeight="1">
      <c r="A39" s="6" t="s">
        <v>44</v>
      </c>
    </row>
    <row r="40" spans="1:26" ht="12.75">
      <c r="A40" s="1" t="s">
        <v>23</v>
      </c>
      <c r="B40" s="1">
        <f>B18+($F$3-$D$3)*COS(B31-$B$31)-($F$4-$D$4)*SIN(B31-$B$31)</f>
        <v>4.333333333333334</v>
      </c>
      <c r="C40" s="1">
        <f aca="true" t="shared" si="48" ref="C40:R40">C18+($F$3-$D$3)*COS(C31-$B$31)-($F$4-$D$4)*SIN(C31-$B$31)</f>
        <v>6.954231528644172</v>
      </c>
      <c r="D40" s="1">
        <f t="shared" si="48"/>
        <v>8.459484496594822</v>
      </c>
      <c r="E40" s="1">
        <f t="shared" si="48"/>
        <v>8.917721294282728</v>
      </c>
      <c r="F40" s="1">
        <f t="shared" si="48"/>
        <v>8.71245525673008</v>
      </c>
      <c r="G40" s="1">
        <f t="shared" si="48"/>
        <v>8.109190858647533</v>
      </c>
      <c r="H40" s="1">
        <f t="shared" si="48"/>
        <v>7.265250739139978</v>
      </c>
      <c r="I40" s="1">
        <f t="shared" si="48"/>
        <v>6.282409943499758</v>
      </c>
      <c r="J40" s="1">
        <f t="shared" si="48"/>
        <v>5.234234597462475</v>
      </c>
      <c r="K40" s="1">
        <f t="shared" si="48"/>
        <v>4.177220253684061</v>
      </c>
      <c r="L40" s="1">
        <f t="shared" si="48"/>
        <v>3.1549301116509083</v>
      </c>
      <c r="M40" s="1">
        <f t="shared" si="48"/>
        <v>2.199620200847959</v>
      </c>
      <c r="N40" s="1">
        <f t="shared" si="48"/>
        <v>1.3333333333333337</v>
      </c>
      <c r="O40" s="1">
        <f t="shared" si="48"/>
        <v>0.5692689869515022</v>
      </c>
      <c r="P40" s="1">
        <f t="shared" si="48"/>
        <v>-0.08633965633755825</v>
      </c>
      <c r="Q40" s="1">
        <f t="shared" si="48"/>
        <v>-0.6318739305770391</v>
      </c>
      <c r="R40" s="1">
        <f t="shared" si="48"/>
        <v>-1.0675679307958104</v>
      </c>
      <c r="S40" s="1">
        <f aca="true" t="shared" si="49" ref="S40:Z40">S18+($F$3-$D$3)*COS(S31-$B$31)-($F$4-$D$4)*SIN(S31-$B$31)</f>
        <v>-1.3922004121406562</v>
      </c>
      <c r="T40" s="1">
        <f t="shared" si="49"/>
        <v>-1.5985840724733096</v>
      </c>
      <c r="U40" s="1">
        <f t="shared" si="49"/>
        <v>-1.6660670566733016</v>
      </c>
      <c r="V40" s="1">
        <f t="shared" si="49"/>
        <v>-1.5457885900634127</v>
      </c>
      <c r="W40" s="1">
        <f t="shared" si="49"/>
        <v>-1.1297342840564193</v>
      </c>
      <c r="X40" s="1">
        <f t="shared" si="49"/>
        <v>-0.19474161857484695</v>
      </c>
      <c r="Y40" s="1">
        <f t="shared" si="49"/>
        <v>1.6102126168897013</v>
      </c>
      <c r="Z40" s="1">
        <f t="shared" si="49"/>
        <v>4.333333333333332</v>
      </c>
    </row>
    <row r="41" spans="1:26" ht="12.75">
      <c r="A41" s="1" t="s">
        <v>24</v>
      </c>
      <c r="B41" s="1">
        <f>B19+($F$3-$D$3)*SIN(B31-$B$31)+($F$4-$D$4)*COS(B31-$B$31)</f>
        <v>9.910712498212337</v>
      </c>
      <c r="C41" s="1">
        <f aca="true" t="shared" si="50" ref="C41:R41">C19+($F$3-$D$3)*SIN(C31-$B$31)+($F$4-$D$4)*COS(C31-$B$31)</f>
        <v>9.916762411503104</v>
      </c>
      <c r="D41" s="1">
        <f t="shared" si="50"/>
        <v>9.602091885044395</v>
      </c>
      <c r="E41" s="1">
        <f t="shared" si="50"/>
        <v>9.456777665159322</v>
      </c>
      <c r="F41" s="1">
        <f t="shared" si="50"/>
        <v>9.524871225619773</v>
      </c>
      <c r="G41" s="1">
        <f t="shared" si="50"/>
        <v>9.697116869028042</v>
      </c>
      <c r="H41" s="1">
        <f t="shared" si="50"/>
        <v>9.871399544301438</v>
      </c>
      <c r="I41" s="1">
        <f t="shared" si="50"/>
        <v>9.981025008336312</v>
      </c>
      <c r="J41" s="1">
        <f t="shared" si="50"/>
        <v>9.990645750176704</v>
      </c>
      <c r="K41" s="1">
        <f t="shared" si="50"/>
        <v>9.888455358793571</v>
      </c>
      <c r="L41" s="1">
        <f t="shared" si="50"/>
        <v>9.67942041024139</v>
      </c>
      <c r="M41" s="1">
        <f t="shared" si="50"/>
        <v>9.379743536145007</v>
      </c>
      <c r="N41" s="1">
        <f t="shared" si="50"/>
        <v>9.01233722306385</v>
      </c>
      <c r="O41" s="1">
        <f t="shared" si="50"/>
        <v>8.603286400837442</v>
      </c>
      <c r="P41" s="1">
        <f t="shared" si="50"/>
        <v>8.179420410241388</v>
      </c>
      <c r="Q41" s="1">
        <f t="shared" si="50"/>
        <v>7.767135015233928</v>
      </c>
      <c r="R41" s="1">
        <f t="shared" si="50"/>
        <v>7.392569538823386</v>
      </c>
      <c r="S41" s="1">
        <f aca="true" t="shared" si="51" ref="S41:Z41">S19+($F$3-$D$3)*SIN(S31-$B$31)+($F$4-$D$4)*COS(S31-$B$31)</f>
        <v>7.083247529469106</v>
      </c>
      <c r="T41" s="1">
        <f t="shared" si="51"/>
        <v>6.871399544301438</v>
      </c>
      <c r="U41" s="1">
        <f t="shared" si="51"/>
        <v>6.7993393901608385</v>
      </c>
      <c r="V41" s="1">
        <f t="shared" si="51"/>
        <v>6.9267950142664585</v>
      </c>
      <c r="W41" s="1">
        <f t="shared" si="51"/>
        <v>7.33545732159968</v>
      </c>
      <c r="X41" s="1">
        <f t="shared" si="51"/>
        <v>8.102091885044391</v>
      </c>
      <c r="Y41" s="1">
        <f t="shared" si="51"/>
        <v>9.140305276195543</v>
      </c>
      <c r="Z41" s="1">
        <f t="shared" si="51"/>
        <v>9.910712498212337</v>
      </c>
    </row>
    <row r="42" spans="1:26" ht="12.75">
      <c r="A42" s="1" t="s">
        <v>45</v>
      </c>
      <c r="B42" s="1">
        <f>B20-B33*(B41-B19)</f>
        <v>11.149551560488886</v>
      </c>
      <c r="C42" s="1">
        <f aca="true" t="shared" si="52" ref="C42:R42">C20-C33*(C41-C19)</f>
        <v>8.132170612065607</v>
      </c>
      <c r="D42" s="1">
        <f t="shared" si="52"/>
        <v>3.4973418880431932</v>
      </c>
      <c r="E42" s="1">
        <f t="shared" si="52"/>
        <v>0.26751212506765754</v>
      </c>
      <c r="F42" s="1">
        <f t="shared" si="52"/>
        <v>-1.6705121043303757</v>
      </c>
      <c r="G42" s="1">
        <f t="shared" si="52"/>
        <v>-2.8414472943898232</v>
      </c>
      <c r="H42" s="1">
        <f t="shared" si="52"/>
        <v>-3.5425906678255377</v>
      </c>
      <c r="I42" s="1">
        <f t="shared" si="52"/>
        <v>-3.9195542986476157</v>
      </c>
      <c r="J42" s="1">
        <f t="shared" si="52"/>
        <v>-4.052175876350077</v>
      </c>
      <c r="K42" s="1">
        <f t="shared" si="52"/>
        <v>-3.9951729592695457</v>
      </c>
      <c r="L42" s="1">
        <f t="shared" si="52"/>
        <v>-3.7940767127016253</v>
      </c>
      <c r="M42" s="1">
        <f t="shared" si="52"/>
        <v>-3.4900060641255526</v>
      </c>
      <c r="N42" s="1">
        <f t="shared" si="52"/>
        <v>-3.1196551925990255</v>
      </c>
      <c r="O42" s="1">
        <f t="shared" si="52"/>
        <v>-2.713548928817988</v>
      </c>
      <c r="P42" s="1">
        <f t="shared" si="52"/>
        <v>-2.2940767127016253</v>
      </c>
      <c r="Q42" s="1">
        <f t="shared" si="52"/>
        <v>-1.8738526157099038</v>
      </c>
      <c r="R42" s="1">
        <f t="shared" si="52"/>
        <v>-1.4540996649967628</v>
      </c>
      <c r="S42" s="1">
        <f aca="true" t="shared" si="53" ref="S42:Z42">S20-S33*(S41-S19)</f>
        <v>-1.0217768197804094</v>
      </c>
      <c r="T42" s="1">
        <f t="shared" si="53"/>
        <v>-0.5425906678255363</v>
      </c>
      <c r="U42" s="1">
        <f t="shared" si="53"/>
        <v>0.056330184477381806</v>
      </c>
      <c r="V42" s="1">
        <f t="shared" si="53"/>
        <v>0.927564107022941</v>
      </c>
      <c r="W42" s="1">
        <f t="shared" si="53"/>
        <v>2.3888324686272995</v>
      </c>
      <c r="X42" s="1">
        <f t="shared" si="53"/>
        <v>4.997341888043178</v>
      </c>
      <c r="Y42" s="1">
        <f t="shared" si="53"/>
        <v>8.908627747373167</v>
      </c>
      <c r="Z42" s="1">
        <f t="shared" si="53"/>
        <v>11.149551560488886</v>
      </c>
    </row>
    <row r="43" spans="1:26" ht="12.75">
      <c r="A43" s="1" t="s">
        <v>46</v>
      </c>
      <c r="B43" s="1">
        <f>B21+B33*(B40-B18)</f>
        <v>1.4999999999999984</v>
      </c>
      <c r="C43" s="1">
        <f aca="true" t="shared" si="54" ref="C43:R43">C21+C33*(C40-C18)</f>
        <v>-1.0558584240715643</v>
      </c>
      <c r="D43" s="1">
        <f t="shared" si="54"/>
        <v>-1.0172198828356112</v>
      </c>
      <c r="E43" s="1">
        <f t="shared" si="54"/>
        <v>-0.09196542024549759</v>
      </c>
      <c r="F43" s="1">
        <f t="shared" si="54"/>
        <v>0.5341832541784531</v>
      </c>
      <c r="G43" s="1">
        <f t="shared" si="54"/>
        <v>0.7157079625339571</v>
      </c>
      <c r="H43" s="1">
        <f t="shared" si="54"/>
        <v>0.5736905888028523</v>
      </c>
      <c r="I43" s="1">
        <f t="shared" si="54"/>
        <v>0.2418027412574132</v>
      </c>
      <c r="J43" s="1">
        <f t="shared" si="54"/>
        <v>-0.17539314703039843</v>
      </c>
      <c r="K43" s="1">
        <f t="shared" si="54"/>
        <v>-0.6017720480618254</v>
      </c>
      <c r="L43" s="1">
        <f t="shared" si="54"/>
        <v>-0.9845342766333101</v>
      </c>
      <c r="M43" s="1">
        <f t="shared" si="54"/>
        <v>-1.290015355290338</v>
      </c>
      <c r="N43" s="1">
        <f t="shared" si="54"/>
        <v>-1.4999999999999998</v>
      </c>
      <c r="O43" s="1">
        <f t="shared" si="54"/>
        <v>-1.6077621235768678</v>
      </c>
      <c r="P43" s="1">
        <f t="shared" si="54"/>
        <v>-1.6135419347200068</v>
      </c>
      <c r="Q43" s="1">
        <f t="shared" si="54"/>
        <v>-1.5195482954978194</v>
      </c>
      <c r="R43" s="1">
        <f t="shared" si="54"/>
        <v>-1.3246068529696027</v>
      </c>
      <c r="S43" s="1">
        <f aca="true" t="shared" si="55" ref="S43:Z43">S21+S33*(S40-S18)</f>
        <v>-1.0182598765649757</v>
      </c>
      <c r="T43" s="1">
        <f t="shared" si="55"/>
        <v>-0.5736905888028514</v>
      </c>
      <c r="U43" s="1">
        <f t="shared" si="55"/>
        <v>0.060749172773605364</v>
      </c>
      <c r="V43" s="1">
        <f t="shared" si="55"/>
        <v>0.9658167458215478</v>
      </c>
      <c r="W43" s="1">
        <f t="shared" si="55"/>
        <v>2.2132857638051395</v>
      </c>
      <c r="X43" s="1">
        <f t="shared" si="55"/>
        <v>3.615296094188924</v>
      </c>
      <c r="Y43" s="1">
        <f t="shared" si="55"/>
        <v>3.9536359029387667</v>
      </c>
      <c r="Z43" s="1">
        <f t="shared" si="55"/>
        <v>1.5000000000000004</v>
      </c>
    </row>
    <row r="44" spans="1:26" ht="12.75">
      <c r="A44" s="1" t="s">
        <v>47</v>
      </c>
      <c r="B44" s="1">
        <f>B22-B37*(B41-B19)-B33*(B43-B21)</f>
        <v>9.64955156048888</v>
      </c>
      <c r="C44" s="1">
        <f aca="true" t="shared" si="56" ref="C44:R44">C22-C37*(C41-C19)-C33*(C43-C21)</f>
        <v>-9.941090181631493</v>
      </c>
      <c r="D44" s="1">
        <f t="shared" si="56"/>
        <v>-11.975845887661949</v>
      </c>
      <c r="E44" s="1">
        <f t="shared" si="56"/>
        <v>-9.21200495349541</v>
      </c>
      <c r="F44" s="1">
        <f t="shared" si="56"/>
        <v>-7.347649484839319</v>
      </c>
      <c r="G44" s="1">
        <f t="shared" si="56"/>
        <v>-6.290330774170845</v>
      </c>
      <c r="H44" s="1">
        <f t="shared" si="56"/>
        <v>-5.537345837256562</v>
      </c>
      <c r="I44" s="1">
        <f t="shared" si="56"/>
        <v>-4.853055037788868</v>
      </c>
      <c r="J44" s="1">
        <f t="shared" si="56"/>
        <v>-4.165763778130452</v>
      </c>
      <c r="K44" s="1">
        <f t="shared" si="56"/>
        <v>-3.4748489503045232</v>
      </c>
      <c r="L44" s="1">
        <f t="shared" si="56"/>
        <v>-2.8043419365270528</v>
      </c>
      <c r="M44" s="1">
        <f t="shared" si="56"/>
        <v>-2.180296550783761</v>
      </c>
      <c r="N44" s="1">
        <f t="shared" si="56"/>
        <v>-1.619655192599025</v>
      </c>
      <c r="O44" s="1">
        <f t="shared" si="56"/>
        <v>-1.1254809632925755</v>
      </c>
      <c r="P44" s="1">
        <f t="shared" si="56"/>
        <v>-0.6857352775228831</v>
      </c>
      <c r="Q44" s="1">
        <f t="shared" si="56"/>
        <v>-0.27285628111528465</v>
      </c>
      <c r="R44" s="1">
        <f t="shared" si="56"/>
        <v>0.15948823678361318</v>
      </c>
      <c r="S44" s="1">
        <f aca="true" t="shared" si="57" ref="S44:Z44">S22-S37*(S41-S19)-S33*(S43-S21)</f>
        <v>0.6881810546684038</v>
      </c>
      <c r="T44" s="1">
        <f t="shared" si="57"/>
        <v>1.4521645016054874</v>
      </c>
      <c r="U44" s="1">
        <f t="shared" si="57"/>
        <v>2.72875652895085</v>
      </c>
      <c r="V44" s="1">
        <f t="shared" si="57"/>
        <v>5.104701487531885</v>
      </c>
      <c r="W44" s="1">
        <f t="shared" si="57"/>
        <v>9.747029203630724</v>
      </c>
      <c r="X44" s="1">
        <f t="shared" si="57"/>
        <v>17.872453452394957</v>
      </c>
      <c r="Y44" s="1">
        <f t="shared" si="57"/>
        <v>24.08411106220308</v>
      </c>
      <c r="Z44" s="1">
        <f t="shared" si="57"/>
        <v>9.649551560488895</v>
      </c>
    </row>
    <row r="45" spans="1:26" ht="12.75">
      <c r="A45" s="1" t="s">
        <v>48</v>
      </c>
      <c r="B45" s="1">
        <f>B23+B37*(B40-B18)+B33*(B42-B20)</f>
        <v>-11.472074411722655</v>
      </c>
      <c r="C45" s="1">
        <f aca="true" t="shared" si="58" ref="C45:R45">C23+C37*(C40-C18)+C33*(C42-C20)</f>
        <v>-5.49042471811679</v>
      </c>
      <c r="D45" s="1">
        <f t="shared" si="58"/>
        <v>2.1016482234530467</v>
      </c>
      <c r="E45" s="1">
        <f t="shared" si="58"/>
        <v>3.1584448758001926</v>
      </c>
      <c r="F45" s="1">
        <f t="shared" si="58"/>
        <v>2.0266336486553267</v>
      </c>
      <c r="G45" s="1">
        <f t="shared" si="58"/>
        <v>0.6989937904835903</v>
      </c>
      <c r="H45" s="1">
        <f t="shared" si="58"/>
        <v>-0.40796207813871843</v>
      </c>
      <c r="I45" s="1">
        <f t="shared" si="58"/>
        <v>-1.2456775174616619</v>
      </c>
      <c r="J45" s="1">
        <f t="shared" si="58"/>
        <v>-1.8269391584591756</v>
      </c>
      <c r="K45" s="1">
        <f t="shared" si="58"/>
        <v>-2.1741654380707587</v>
      </c>
      <c r="L45" s="1">
        <f t="shared" si="58"/>
        <v>-2.3150243556690926</v>
      </c>
      <c r="M45" s="1">
        <f t="shared" si="58"/>
        <v>-2.2818823684113423</v>
      </c>
      <c r="N45" s="1">
        <f t="shared" si="58"/>
        <v>-2.108304858664211</v>
      </c>
      <c r="O45" s="1">
        <f t="shared" si="58"/>
        <v>-1.8231720013903072</v>
      </c>
      <c r="P45" s="1">
        <f t="shared" si="58"/>
        <v>-1.4440320137557894</v>
      </c>
      <c r="Q45" s="1">
        <f t="shared" si="58"/>
        <v>-0.9706213419471101</v>
      </c>
      <c r="R45" s="1">
        <f t="shared" si="58"/>
        <v>-0.3780766530450652</v>
      </c>
      <c r="S45" s="1">
        <f aca="true" t="shared" si="59" ref="S45:Z45">S23+S37*(S40-S18)+S33*(S42-S20)</f>
        <v>0.39203734358315523</v>
      </c>
      <c r="T45" s="1">
        <f t="shared" si="59"/>
        <v>1.4446567442555782</v>
      </c>
      <c r="U45" s="1">
        <f t="shared" si="59"/>
        <v>2.9418124795904435</v>
      </c>
      <c r="V45" s="1">
        <f t="shared" si="59"/>
        <v>5.056343351651737</v>
      </c>
      <c r="W45" s="1">
        <f t="shared" si="59"/>
        <v>7.5850164034104735</v>
      </c>
      <c r="X45" s="1">
        <f t="shared" si="59"/>
        <v>8.23416420047759</v>
      </c>
      <c r="Y45" s="1">
        <f t="shared" si="59"/>
        <v>0.29552674420110137</v>
      </c>
      <c r="Z45" s="1">
        <f t="shared" si="59"/>
        <v>-11.472074411722653</v>
      </c>
    </row>
    <row r="46" ht="13.5" customHeight="1"/>
    <row r="47" ht="12.75">
      <c r="B47" s="1" t="s">
        <v>49</v>
      </c>
    </row>
    <row r="48" spans="1:26" ht="12.75">
      <c r="A48" s="1" t="s">
        <v>23</v>
      </c>
      <c r="B48" s="1">
        <f>B18+($H$3-$D$3)*COS(B31-$B$31)-($H$4-$D$4)*SIN(B31-$B$31)</f>
        <v>5.666666666666669</v>
      </c>
      <c r="C48" s="1">
        <f>C18+($H$3-$D$3)*COS(C31-$B$31)-($H$4-$D$4)*SIN(C31-$B$31)</f>
        <v>11.010685578421139</v>
      </c>
      <c r="D48" s="1">
        <f>D18+($H$3-$D$3)*COS(D31-$B$31)-($H$4-$D$4)*SIN(D31-$B$31)</f>
        <v>14.32089278183633</v>
      </c>
      <c r="E48" s="1">
        <f aca="true" t="shared" si="60" ref="E48:R48">E18+($H$3-$D$3)*COS(E31-$B$31)-($H$4-$D$4)*SIN(E31-$B$31)</f>
        <v>15.714122245005814</v>
      </c>
      <c r="F48" s="1">
        <f t="shared" si="60"/>
        <v>15.924910513460159</v>
      </c>
      <c r="G48" s="1">
        <f t="shared" si="60"/>
        <v>15.441924581987506</v>
      </c>
      <c r="H48" s="1">
        <f t="shared" si="60"/>
        <v>14.530501478279957</v>
      </c>
      <c r="I48" s="1">
        <f t="shared" si="60"/>
        <v>13.341277022307079</v>
      </c>
      <c r="J48" s="1">
        <f t="shared" si="60"/>
        <v>11.96846919492495</v>
      </c>
      <c r="K48" s="1">
        <f t="shared" si="60"/>
        <v>10.475760850927765</v>
      </c>
      <c r="L48" s="1">
        <f t="shared" si="60"/>
        <v>8.907936434655134</v>
      </c>
      <c r="M48" s="1">
        <f t="shared" si="60"/>
        <v>7.297017880563124</v>
      </c>
      <c r="N48" s="1">
        <f t="shared" si="60"/>
        <v>5.666666666666668</v>
      </c>
      <c r="O48" s="1">
        <f t="shared" si="60"/>
        <v>4.036315452770211</v>
      </c>
      <c r="P48" s="1">
        <f t="shared" si="60"/>
        <v>2.4253968986782004</v>
      </c>
      <c r="Q48" s="1">
        <f t="shared" si="60"/>
        <v>0.8575724824055655</v>
      </c>
      <c r="R48" s="1">
        <f t="shared" si="60"/>
        <v>-0.6351358615916185</v>
      </c>
      <c r="S48" s="1">
        <f aca="true" t="shared" si="61" ref="S48:Z48">S18+($H$3-$D$3)*COS(S31-$B$31)-($H$4-$D$4)*SIN(S31-$B$31)</f>
        <v>-2.0079436889737496</v>
      </c>
      <c r="T48" s="1">
        <f t="shared" si="61"/>
        <v>-3.1971681449466183</v>
      </c>
      <c r="U48" s="1">
        <f t="shared" si="61"/>
        <v>-4.108591248654163</v>
      </c>
      <c r="V48" s="1">
        <f t="shared" si="61"/>
        <v>-4.591577180126825</v>
      </c>
      <c r="W48" s="1">
        <f t="shared" si="61"/>
        <v>-4.38078891167248</v>
      </c>
      <c r="X48" s="1">
        <f t="shared" si="61"/>
        <v>-2.987559448503008</v>
      </c>
      <c r="Y48" s="1">
        <f t="shared" si="61"/>
        <v>0.3226477549121993</v>
      </c>
      <c r="Z48" s="1">
        <f t="shared" si="61"/>
        <v>5.666666666666664</v>
      </c>
    </row>
    <row r="49" spans="1:26" ht="12.75">
      <c r="A49" s="1" t="s">
        <v>24</v>
      </c>
      <c r="B49" s="1">
        <f>B19+($H$3-$D$3)*SIN(B31-$B$31)+($H$4-$D$4)*COS(B31-$B$31)</f>
        <v>19.821424996424675</v>
      </c>
      <c r="C49" s="1">
        <f aca="true" t="shared" si="62" ref="C49:R49">C19+($H$3-$D$3)*SIN(C31-$B$31)+($H$4-$D$4)*COS(C31-$B$31)</f>
        <v>19.057067687698645</v>
      </c>
      <c r="D49" s="1">
        <f t="shared" si="62"/>
        <v>17.704183770088786</v>
      </c>
      <c r="E49" s="1">
        <f t="shared" si="62"/>
        <v>16.792234986759002</v>
      </c>
      <c r="F49" s="1">
        <f t="shared" si="62"/>
        <v>16.45166623988623</v>
      </c>
      <c r="G49" s="1">
        <f t="shared" si="62"/>
        <v>16.49645625918888</v>
      </c>
      <c r="H49" s="1">
        <f t="shared" si="62"/>
        <v>16.742799088602876</v>
      </c>
      <c r="I49" s="1">
        <f t="shared" si="62"/>
        <v>17.06427253780542</v>
      </c>
      <c r="J49" s="1">
        <f t="shared" si="62"/>
        <v>17.38321528900009</v>
      </c>
      <c r="K49" s="1">
        <f t="shared" si="62"/>
        <v>17.655590374027497</v>
      </c>
      <c r="L49" s="1">
        <f t="shared" si="62"/>
        <v>17.85884082048278</v>
      </c>
      <c r="M49" s="1">
        <f t="shared" si="62"/>
        <v>17.98302993698245</v>
      </c>
      <c r="N49" s="1">
        <f t="shared" si="62"/>
        <v>18.024674446127698</v>
      </c>
      <c r="O49" s="1">
        <f t="shared" si="62"/>
        <v>17.983029936982447</v>
      </c>
      <c r="P49" s="1">
        <f t="shared" si="62"/>
        <v>17.858840820482776</v>
      </c>
      <c r="Q49" s="1">
        <f t="shared" si="62"/>
        <v>17.655590374027497</v>
      </c>
      <c r="R49" s="1">
        <f t="shared" si="62"/>
        <v>17.383215289000088</v>
      </c>
      <c r="S49" s="1">
        <f aca="true" t="shared" si="63" ref="S49:Z49">S19+($H$3-$D$3)*SIN(S31-$B$31)+($H$4-$D$4)*COS(S31-$B$31)</f>
        <v>17.06427253780542</v>
      </c>
      <c r="T49" s="1">
        <f t="shared" si="63"/>
        <v>16.742799088602876</v>
      </c>
      <c r="U49" s="1">
        <f t="shared" si="63"/>
        <v>16.496456259188882</v>
      </c>
      <c r="V49" s="1">
        <f t="shared" si="63"/>
        <v>16.451666239886233</v>
      </c>
      <c r="W49" s="1">
        <f t="shared" si="63"/>
        <v>16.792234986759002</v>
      </c>
      <c r="X49" s="1">
        <f t="shared" si="63"/>
        <v>17.704183770088783</v>
      </c>
      <c r="Y49" s="1">
        <f t="shared" si="63"/>
        <v>19.057067687698645</v>
      </c>
      <c r="Z49" s="1">
        <f t="shared" si="63"/>
        <v>19.821424996424675</v>
      </c>
    </row>
    <row r="50" spans="1:26" ht="12.75">
      <c r="A50" s="1" t="s">
        <v>45</v>
      </c>
      <c r="B50" s="1">
        <f>B20-B33*(B49-B19)</f>
        <v>22.299103120977772</v>
      </c>
      <c r="C50" s="1">
        <f aca="true" t="shared" si="64" ref="C50:R50">C20-C33*(C49-C19)</f>
        <v>17.040798359438778</v>
      </c>
      <c r="D50" s="1">
        <f t="shared" si="64"/>
        <v>8.494683776086385</v>
      </c>
      <c r="E50" s="1">
        <f t="shared" si="64"/>
        <v>2.6563445936949575</v>
      </c>
      <c r="F50" s="1">
        <f t="shared" si="64"/>
        <v>-0.7429479973074353</v>
      </c>
      <c r="G50" s="1">
        <f t="shared" si="64"/>
        <v>-2.7851171099124414</v>
      </c>
      <c r="H50" s="1">
        <f t="shared" si="64"/>
        <v>-4.085181335651075</v>
      </c>
      <c r="I50" s="1">
        <f t="shared" si="64"/>
        <v>-4.941331118428026</v>
      </c>
      <c r="J50" s="1">
        <f t="shared" si="64"/>
        <v>-5.506275541346838</v>
      </c>
      <c r="K50" s="1">
        <f t="shared" si="64"/>
        <v>-5.869025574979449</v>
      </c>
      <c r="L50" s="1">
        <f t="shared" si="64"/>
        <v>-6.088153425403251</v>
      </c>
      <c r="M50" s="1">
        <f t="shared" si="64"/>
        <v>-6.203554992943542</v>
      </c>
      <c r="N50" s="1">
        <f t="shared" si="64"/>
        <v>-6.239310385198049</v>
      </c>
      <c r="O50" s="1">
        <f t="shared" si="64"/>
        <v>-6.2035549929435385</v>
      </c>
      <c r="P50" s="1">
        <f t="shared" si="64"/>
        <v>-6.0881534254032506</v>
      </c>
      <c r="Q50" s="1">
        <f t="shared" si="64"/>
        <v>-5.8690255749794495</v>
      </c>
      <c r="R50" s="1">
        <f t="shared" si="64"/>
        <v>-5.5062755413468425</v>
      </c>
      <c r="S50" s="1">
        <f aca="true" t="shared" si="65" ref="S50:Z50">S20-S33*(S49-S19)</f>
        <v>-4.9413311184280255</v>
      </c>
      <c r="T50" s="1">
        <f t="shared" si="65"/>
        <v>-4.085181335651073</v>
      </c>
      <c r="U50" s="1">
        <f t="shared" si="65"/>
        <v>-2.7851171099124414</v>
      </c>
      <c r="V50" s="1">
        <f t="shared" si="65"/>
        <v>-0.742947997307434</v>
      </c>
      <c r="W50" s="1">
        <f t="shared" si="65"/>
        <v>2.656344593694956</v>
      </c>
      <c r="X50" s="1">
        <f t="shared" si="65"/>
        <v>8.494683776086354</v>
      </c>
      <c r="Y50" s="1">
        <f t="shared" si="65"/>
        <v>17.040798359438774</v>
      </c>
      <c r="Z50" s="1">
        <f t="shared" si="65"/>
        <v>22.299103120977772</v>
      </c>
    </row>
    <row r="51" spans="1:26" ht="12.75">
      <c r="A51" s="1" t="s">
        <v>46</v>
      </c>
      <c r="B51" s="1">
        <f>B21+B33*(B48-B18)</f>
        <v>-3.9968028886505635E-15</v>
      </c>
      <c r="C51" s="1">
        <f aca="true" t="shared" si="66" ref="C51:R51">C21+C33*(C48-C18)</f>
        <v>-5.009494327010334</v>
      </c>
      <c r="D51" s="1">
        <f t="shared" si="66"/>
        <v>-4.632515977024539</v>
      </c>
      <c r="E51" s="1">
        <f t="shared" si="66"/>
        <v>-2.305251184050638</v>
      </c>
      <c r="F51" s="1">
        <f t="shared" si="66"/>
        <v>-0.43163349164309417</v>
      </c>
      <c r="G51" s="1">
        <f t="shared" si="66"/>
        <v>0.654958789760352</v>
      </c>
      <c r="H51" s="1">
        <f t="shared" si="66"/>
        <v>1.1473811776057043</v>
      </c>
      <c r="I51" s="1">
        <f t="shared" si="66"/>
        <v>1.2600626178223893</v>
      </c>
      <c r="J51" s="1">
        <f t="shared" si="66"/>
        <v>1.1492137059392025</v>
      </c>
      <c r="K51" s="1">
        <f t="shared" si="66"/>
        <v>0.9177762474359921</v>
      </c>
      <c r="L51" s="1">
        <f t="shared" si="66"/>
        <v>0.6290076580866968</v>
      </c>
      <c r="M51" s="1">
        <f t="shared" si="66"/>
        <v>0.31774676828652915</v>
      </c>
      <c r="N51" s="1">
        <f t="shared" si="66"/>
        <v>0</v>
      </c>
      <c r="O51" s="1">
        <f t="shared" si="66"/>
        <v>-0.3177467682865296</v>
      </c>
      <c r="P51" s="1">
        <f t="shared" si="66"/>
        <v>-0.6290076580866975</v>
      </c>
      <c r="Q51" s="1">
        <f t="shared" si="66"/>
        <v>-0.9177762474359956</v>
      </c>
      <c r="R51" s="1">
        <f t="shared" si="66"/>
        <v>-1.1492137059392036</v>
      </c>
      <c r="S51" s="1">
        <f aca="true" t="shared" si="67" ref="S51:Z51">S21+S33*(S48-S18)</f>
        <v>-1.2600626178223895</v>
      </c>
      <c r="T51" s="1">
        <f t="shared" si="67"/>
        <v>-1.147381177605702</v>
      </c>
      <c r="U51" s="1">
        <f t="shared" si="67"/>
        <v>-0.6549587897603497</v>
      </c>
      <c r="V51" s="1">
        <f t="shared" si="67"/>
        <v>0.4316334916430953</v>
      </c>
      <c r="W51" s="1">
        <f t="shared" si="67"/>
        <v>2.305251184050637</v>
      </c>
      <c r="X51" s="1">
        <f t="shared" si="67"/>
        <v>4.632515977024532</v>
      </c>
      <c r="Y51" s="1">
        <f t="shared" si="67"/>
        <v>5.0094943270103265</v>
      </c>
      <c r="Z51" s="1">
        <f t="shared" si="67"/>
        <v>0</v>
      </c>
    </row>
    <row r="52" spans="1:26" ht="12.75">
      <c r="A52" s="1" t="s">
        <v>47</v>
      </c>
      <c r="B52" s="1">
        <f>B22-B37*(B49-B19)-B33*(B51-B21)</f>
        <v>22.299103120977758</v>
      </c>
      <c r="C52" s="1">
        <f aca="true" t="shared" si="68" ref="C52:R52">C22-C37*(C49-C19)-C33*(C51-C21)</f>
        <v>-16.207945749088218</v>
      </c>
      <c r="D52" s="1">
        <f t="shared" si="68"/>
        <v>-19.853615563970582</v>
      </c>
      <c r="E52" s="1">
        <f t="shared" si="68"/>
        <v>-14.181369219871534</v>
      </c>
      <c r="F52" s="1">
        <f t="shared" si="68"/>
        <v>-10.597222758325321</v>
      </c>
      <c r="G52" s="1">
        <f t="shared" si="68"/>
        <v>-8.906426934166923</v>
      </c>
      <c r="H52" s="1">
        <f t="shared" si="68"/>
        <v>-8.074691674513124</v>
      </c>
      <c r="I52" s="1">
        <f t="shared" si="68"/>
        <v>-7.584789732018095</v>
      </c>
      <c r="J52" s="1">
        <f t="shared" si="68"/>
        <v>-7.233451344907588</v>
      </c>
      <c r="K52" s="1">
        <f t="shared" si="68"/>
        <v>-6.949697900609046</v>
      </c>
      <c r="L52" s="1">
        <f t="shared" si="68"/>
        <v>-6.706760084407422</v>
      </c>
      <c r="M52" s="1">
        <f t="shared" si="68"/>
        <v>-6.481913445127163</v>
      </c>
      <c r="N52" s="1">
        <f t="shared" si="68"/>
        <v>-6.239310385198047</v>
      </c>
      <c r="O52" s="1">
        <f t="shared" si="68"/>
        <v>-5.925196540759918</v>
      </c>
      <c r="P52" s="1">
        <f t="shared" si="68"/>
        <v>-5.469546766399082</v>
      </c>
      <c r="Q52" s="1">
        <f t="shared" si="68"/>
        <v>-4.788353249349855</v>
      </c>
      <c r="R52" s="1">
        <f t="shared" si="68"/>
        <v>-3.779099737786091</v>
      </c>
      <c r="S52" s="1">
        <f aca="true" t="shared" si="69" ref="S52:Z52">S22-S37*(S49-S19)-S33*(S51-S21)</f>
        <v>-2.297872504837961</v>
      </c>
      <c r="T52" s="1">
        <f t="shared" si="69"/>
        <v>-0.0956709967890258</v>
      </c>
      <c r="U52" s="1">
        <f t="shared" si="69"/>
        <v>3.336192714342056</v>
      </c>
      <c r="V52" s="1">
        <f t="shared" si="69"/>
        <v>9.111326763710453</v>
      </c>
      <c r="W52" s="1">
        <f t="shared" si="69"/>
        <v>19.494058407261445</v>
      </c>
      <c r="X52" s="1">
        <f t="shared" si="69"/>
        <v>36.842983116143216</v>
      </c>
      <c r="Y52" s="1">
        <f t="shared" si="69"/>
        <v>50.28954246796579</v>
      </c>
      <c r="Z52" s="1">
        <f t="shared" si="69"/>
        <v>22.29910312097779</v>
      </c>
    </row>
    <row r="53" spans="1:26" ht="12.75">
      <c r="A53" s="1" t="s">
        <v>48</v>
      </c>
      <c r="B53" s="1">
        <f>B23+B37*(B48-B18)+B33*(B50-B20)</f>
        <v>-25.94414882344531</v>
      </c>
      <c r="C53" s="1">
        <f aca="true" t="shared" si="70" ref="C53:R53">C23+C37*(C48-C18)+C33*(C50-C20)</f>
        <v>-13.102169779793224</v>
      </c>
      <c r="D53" s="1">
        <f t="shared" si="70"/>
        <v>3.1052202355527783</v>
      </c>
      <c r="E53" s="1">
        <f t="shared" si="70"/>
        <v>6.316889751600385</v>
      </c>
      <c r="F53" s="1">
        <f t="shared" si="70"/>
        <v>5.1513435086639685</v>
      </c>
      <c r="G53" s="1">
        <f t="shared" si="70"/>
        <v>3.5193079245268235</v>
      </c>
      <c r="H53" s="1">
        <f t="shared" si="70"/>
        <v>2.184075843722564</v>
      </c>
      <c r="I53" s="1">
        <f t="shared" si="70"/>
        <v>1.1828795792514448</v>
      </c>
      <c r="J53" s="1">
        <f t="shared" si="70"/>
        <v>0.4441978944349647</v>
      </c>
      <c r="K53" s="1">
        <f t="shared" si="70"/>
        <v>-0.10569018902223104</v>
      </c>
      <c r="L53" s="1">
        <f t="shared" si="70"/>
        <v>-0.531972499984869</v>
      </c>
      <c r="M53" s="1">
        <f t="shared" si="70"/>
        <v>-0.8895301226479162</v>
      </c>
      <c r="N53" s="1">
        <f t="shared" si="70"/>
        <v>-1.2166097173284212</v>
      </c>
      <c r="O53" s="1">
        <f t="shared" si="70"/>
        <v>-1.5250236592209707</v>
      </c>
      <c r="P53" s="1">
        <f t="shared" si="70"/>
        <v>-1.7899878161582623</v>
      </c>
      <c r="Q53" s="1">
        <f t="shared" si="70"/>
        <v>-1.941242683894219</v>
      </c>
      <c r="R53" s="1">
        <f t="shared" si="70"/>
        <v>-1.8542295174434444</v>
      </c>
      <c r="S53" s="1">
        <f aca="true" t="shared" si="71" ref="S53:Z53">S23+S37*(S48-S18)+S33*(S50-S20)</f>
        <v>-1.3372456563933333</v>
      </c>
      <c r="T53" s="1">
        <f t="shared" si="71"/>
        <v>-0.11068651148884312</v>
      </c>
      <c r="U53" s="1">
        <f t="shared" si="71"/>
        <v>2.2093903450061214</v>
      </c>
      <c r="V53" s="1">
        <f t="shared" si="71"/>
        <v>6.014610491950158</v>
      </c>
      <c r="W53" s="1">
        <f t="shared" si="71"/>
        <v>10.927392119701661</v>
      </c>
      <c r="X53" s="1">
        <f t="shared" si="71"/>
        <v>12.370252189601862</v>
      </c>
      <c r="Y53" s="1">
        <f t="shared" si="71"/>
        <v>-3.083181125772569</v>
      </c>
      <c r="Z53" s="1">
        <f t="shared" si="71"/>
        <v>-25.944148823445307</v>
      </c>
    </row>
  </sheetData>
  <printOptions gridLines="1"/>
  <pageMargins left="0.75" right="0.75" top="1" bottom="1" header="0.5" footer="0.5"/>
  <pageSetup horizontalDpi="180" verticalDpi="180" orientation="portrait" paperSize="9" r:id="rId2"/>
  <headerFooter alignWithMargins="0">
    <oddHeader>&amp;C&amp;A</oddHeader>
    <oddFooter>&amp;CСтр.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fpp2</cp:lastModifiedBy>
  <cp:lastPrinted>1999-06-21T17:18:18Z</cp:lastPrinted>
  <dcterms:created xsi:type="dcterms:W3CDTF">1998-03-18T07:16:46Z</dcterms:created>
  <dcterms:modified xsi:type="dcterms:W3CDTF">2003-03-12T09:07:49Z</dcterms:modified>
  <cp:category/>
  <cp:version/>
  <cp:contentType/>
  <cp:contentStatus/>
</cp:coreProperties>
</file>