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Титул" sheetId="1" r:id="rId1"/>
    <sheet name="Работа" sheetId="2" r:id="rId2"/>
  </sheets>
  <definedNames>
    <definedName name="_xlnm.Print_Area" localSheetId="1">'Работа'!$A$1:$L$130</definedName>
  </definedNames>
  <calcPr fullCalcOnLoad="1"/>
</workbook>
</file>

<file path=xl/sharedStrings.xml><?xml version="1.0" encoding="utf-8"?>
<sst xmlns="http://schemas.openxmlformats.org/spreadsheetml/2006/main" count="173" uniqueCount="105">
  <si>
    <t>Дано:</t>
  </si>
  <si>
    <t>P=</t>
  </si>
  <si>
    <t>M=</t>
  </si>
  <si>
    <t>q=</t>
  </si>
  <si>
    <t>a=</t>
  </si>
  <si>
    <t>α=</t>
  </si>
  <si>
    <t>Исследуемая реакция:</t>
  </si>
  <si>
    <t>кН</t>
  </si>
  <si>
    <t>кН * м</t>
  </si>
  <si>
    <t>кН / м</t>
  </si>
  <si>
    <t>м</t>
  </si>
  <si>
    <t>Часть А:</t>
  </si>
  <si>
    <t>∑x = 0</t>
  </si>
  <si>
    <t>∑Ma = 0</t>
  </si>
  <si>
    <t>∑y = 0</t>
  </si>
  <si>
    <t>Проверка:</t>
  </si>
  <si>
    <t>{1}</t>
  </si>
  <si>
    <t>{2}</t>
  </si>
  <si>
    <t>{3}</t>
  </si>
  <si>
    <t>Часть Б:</t>
  </si>
  <si>
    <t>Часть В:</t>
  </si>
  <si>
    <t>МГТУ "СТАНКИН"</t>
  </si>
  <si>
    <t>Кафедра теоретической механики.</t>
  </si>
  <si>
    <t>Курсовая работа.</t>
  </si>
  <si>
    <t>Задание № С1</t>
  </si>
  <si>
    <t>Принял д.т.н. проф. Алюшин Ю.А.</t>
  </si>
  <si>
    <t>2007г.</t>
  </si>
  <si>
    <t>Вариант № 27</t>
  </si>
  <si>
    <t>Выполнил Шурмин И.В., группа И-3-2</t>
  </si>
  <si>
    <t>Xa</t>
  </si>
  <si>
    <t>Px=</t>
  </si>
  <si>
    <t>Py=</t>
  </si>
  <si>
    <t>Q=</t>
  </si>
  <si>
    <t>Xa - Px + Qx = 0</t>
  </si>
  <si>
    <t>Px = P*sin(α)</t>
  </si>
  <si>
    <t>Py = P*cos(α)</t>
  </si>
  <si>
    <t>Qx=Q*sin(α)</t>
  </si>
  <si>
    <t>Qy=Q*cos(α)</t>
  </si>
  <si>
    <t>Qx=</t>
  </si>
  <si>
    <t>Qy=</t>
  </si>
  <si>
    <t>Ya + Yb - Py - Qy = 0</t>
  </si>
  <si>
    <t>Xa =</t>
  </si>
  <si>
    <t>Из {1}</t>
  </si>
  <si>
    <t>Xa = Px - Qx</t>
  </si>
  <si>
    <t>∑Mf = 0</t>
  </si>
  <si>
    <t>Ya = Py + Qy - Yb</t>
  </si>
  <si>
    <t>Из {3}</t>
  </si>
  <si>
    <t>Yb =</t>
  </si>
  <si>
    <t>Из {2}</t>
  </si>
  <si>
    <t>Ya =</t>
  </si>
  <si>
    <t>Q*(BS/2) + Ya*AB + Xa*FB + M = 0</t>
  </si>
  <si>
    <t>∑Mf =</t>
  </si>
  <si>
    <t>Xa + Rbx + Qx -Px = 0</t>
  </si>
  <si>
    <t>Ya - Py - Qy - Rby = 0</t>
  </si>
  <si>
    <t>Xa + Rcx + Qx -Px = 0</t>
  </si>
  <si>
    <t>Ya - Py - Qy + Rcy = 0</t>
  </si>
  <si>
    <t>Rbx=</t>
  </si>
  <si>
    <t>Rby=</t>
  </si>
  <si>
    <t>Rbx=Rb*cos(α)</t>
  </si>
  <si>
    <t>Rbx=Rb*sin(α)</t>
  </si>
  <si>
    <t>Xa = Px - Qx - Rbx</t>
  </si>
  <si>
    <t>Ya = Py + Qy +Rby</t>
  </si>
  <si>
    <t>Rb =</t>
  </si>
  <si>
    <t>Из {2)</t>
  </si>
  <si>
    <t>Rcx=Rc*cos(α)</t>
  </si>
  <si>
    <t>Rcx=</t>
  </si>
  <si>
    <t>Rcy=</t>
  </si>
  <si>
    <t>Rcy=Rc*sin(α)</t>
  </si>
  <si>
    <t>Xa = Px - Qx - Rcx</t>
  </si>
  <si>
    <t>Ya = Py + Qy - Rcy</t>
  </si>
  <si>
    <t>M - Rc*AC + Q*(SC/2) + P*AF = 0</t>
  </si>
  <si>
    <t>Rc = ( M + Q*(SC/2) +P*AF ) / AC</t>
  </si>
  <si>
    <t>Rc =</t>
  </si>
  <si>
    <t>SC=</t>
  </si>
  <si>
    <t>AF=</t>
  </si>
  <si>
    <t>Rc*FC + M + Ya*SA + Xa*FS + Q*(SC/2) = 0</t>
  </si>
  <si>
    <t>AS=</t>
  </si>
  <si>
    <t>FS=</t>
  </si>
  <si>
    <t>FC=AC=</t>
  </si>
  <si>
    <t>FA=</t>
  </si>
  <si>
    <t>BA=</t>
  </si>
  <si>
    <t>FB=</t>
  </si>
  <si>
    <t>Наименьший момент в заделке при креплении по схеме A</t>
  </si>
  <si>
    <t>P, кН</t>
  </si>
  <si>
    <t>q, кН</t>
  </si>
  <si>
    <t>Xa, кН</t>
  </si>
  <si>
    <t>Yb, кН</t>
  </si>
  <si>
    <t>Ya, кН</t>
  </si>
  <si>
    <t>Rb, кН</t>
  </si>
  <si>
    <t>Rc, кН</t>
  </si>
  <si>
    <t>M, кН * м</t>
  </si>
  <si>
    <t>a, м</t>
  </si>
  <si>
    <t>α, гр.</t>
  </si>
  <si>
    <t>Графическое представление результатов:</t>
  </si>
  <si>
    <t>Часть А</t>
  </si>
  <si>
    <t>Часть В</t>
  </si>
  <si>
    <t>Часть С</t>
  </si>
  <si>
    <t>Определить реакции опор для всех способов закрепления конструкции, в том числе при котором момент Xa в заделке имеет наименьший модуль.</t>
  </si>
  <si>
    <t>Q=q*BС</t>
  </si>
  <si>
    <t>BС=</t>
  </si>
  <si>
    <t xml:space="preserve"> P*FA - Yb*BA + Q*(BС/2) + M = 0</t>
  </si>
  <si>
    <t>Yb = (P*FA + Q*(BС/2) + M) / BA</t>
  </si>
  <si>
    <t>Rb*BS + M + Q*(BС/2) + P*FA = 0</t>
  </si>
  <si>
    <t>M + Q*(BS/2) + Ya*AB + Xa*FB + Rb*BС = 0</t>
  </si>
  <si>
    <t>Rb = ( - P*FA - Q*(BС/2) - M ) / BС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</si>
</sst>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0.75"/>
      <name val="Arial Cyr"/>
      <family val="0"/>
    </font>
    <font>
      <b/>
      <sz val="14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Alignment="1" quotePrefix="1">
      <alignment/>
    </xf>
    <xf numFmtId="0" fontId="0" fillId="0" borderId="0" xfId="0" applyFill="1" applyAlignment="1">
      <alignment/>
    </xf>
    <xf numFmtId="0" fontId="0" fillId="0" borderId="0" xfId="0" applyAlignment="1" quotePrefix="1">
      <alignment/>
    </xf>
    <xf numFmtId="0" fontId="0" fillId="2" borderId="1" xfId="0" applyFill="1" applyBorder="1" applyAlignment="1">
      <alignment horizontal="center"/>
    </xf>
    <xf numFmtId="2" fontId="0" fillId="0" borderId="0" xfId="0" applyNumberFormat="1" applyAlignment="1">
      <alignment/>
    </xf>
    <xf numFmtId="2" fontId="0" fillId="3" borderId="0" xfId="0" applyNumberFormat="1" applyFill="1" applyAlignment="1">
      <alignment horizontal="right"/>
    </xf>
    <xf numFmtId="2" fontId="0" fillId="3" borderId="0" xfId="0" applyNumberFormat="1" applyFill="1" applyAlignment="1">
      <alignment/>
    </xf>
    <xf numFmtId="2" fontId="0" fillId="2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3" borderId="0" xfId="0" applyNumberFormat="1" applyFill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" fontId="0" fillId="5" borderId="0" xfId="0" applyNumberFormat="1" applyFill="1" applyAlignment="1" quotePrefix="1">
      <alignment horizontal="center"/>
    </xf>
    <xf numFmtId="1" fontId="0" fillId="5" borderId="0" xfId="0" applyNumberFormat="1" applyFill="1" applyAlignment="1">
      <alignment horizontal="center"/>
    </xf>
    <xf numFmtId="0" fontId="0" fillId="0" borderId="0" xfId="0" applyFill="1" applyAlignment="1" quotePrefix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 quotePrefix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Работа!$A$99:$A$106</c:f>
              <c:strCache/>
            </c:strRef>
          </c:cat>
          <c:val>
            <c:numRef>
              <c:f>Работа!$B$99:$B$106</c:f>
              <c:numCache/>
            </c:numRef>
          </c:val>
        </c:ser>
        <c:axId val="66694553"/>
        <c:axId val="63380066"/>
      </c:barChart>
      <c:catAx>
        <c:axId val="66694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3380066"/>
        <c:crosses val="autoZero"/>
        <c:auto val="1"/>
        <c:lblOffset val="100"/>
        <c:noMultiLvlLbl val="0"/>
      </c:catAx>
      <c:valAx>
        <c:axId val="633800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94553"/>
        <c:crossesAt val="1"/>
        <c:crossBetween val="between"/>
        <c:dispUnits/>
        <c:majorUnit val="1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Работа!$A$110:$A$117</c:f>
              <c:strCache/>
            </c:strRef>
          </c:cat>
          <c:val>
            <c:numRef>
              <c:f>Работа!$B$110:$B$117</c:f>
              <c:numCache/>
            </c:numRef>
          </c:val>
        </c:ser>
        <c:axId val="33549683"/>
        <c:axId val="33511692"/>
      </c:barChart>
      <c:catAx>
        <c:axId val="33549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3511692"/>
        <c:crosses val="autoZero"/>
        <c:auto val="1"/>
        <c:lblOffset val="100"/>
        <c:noMultiLvlLbl val="0"/>
      </c:catAx>
      <c:valAx>
        <c:axId val="335116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49683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Работа!$A$122:$A$129</c:f>
              <c:strCache/>
            </c:strRef>
          </c:cat>
          <c:val>
            <c:numRef>
              <c:f>Работа!$B$122:$B$129</c:f>
              <c:numCache/>
            </c:numRef>
          </c:val>
        </c:ser>
        <c:axId val="33169773"/>
        <c:axId val="30092502"/>
      </c:barChart>
      <c:catAx>
        <c:axId val="33169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0092502"/>
        <c:crosses val="autoZero"/>
        <c:auto val="1"/>
        <c:lblOffset val="100"/>
        <c:noMultiLvlLbl val="0"/>
      </c:catAx>
      <c:valAx>
        <c:axId val="300925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69773"/>
        <c:crossesAt val="1"/>
        <c:crossBetween val="between"/>
        <c:dispUnits/>
        <c:majorUnit val="1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chart" Target="/xl/charts/chart1.xml" /><Relationship Id="rId8" Type="http://schemas.openxmlformats.org/officeDocument/2006/relationships/chart" Target="/xl/charts/chart2.xml" /><Relationship Id="rId9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</xdr:row>
      <xdr:rowOff>47625</xdr:rowOff>
    </xdr:from>
    <xdr:to>
      <xdr:col>6</xdr:col>
      <xdr:colOff>771525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209550"/>
          <a:ext cx="2057400" cy="1800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876300</xdr:colOff>
      <xdr:row>1</xdr:row>
      <xdr:rowOff>38100</xdr:rowOff>
    </xdr:from>
    <xdr:to>
      <xdr:col>8</xdr:col>
      <xdr:colOff>28575</xdr:colOff>
      <xdr:row>12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200025"/>
          <a:ext cx="2076450" cy="1819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152400</xdr:colOff>
      <xdr:row>33</xdr:row>
      <xdr:rowOff>38100</xdr:rowOff>
    </xdr:from>
    <xdr:to>
      <xdr:col>6</xdr:col>
      <xdr:colOff>733425</xdr:colOff>
      <xdr:row>44</xdr:row>
      <xdr:rowOff>9525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76525" y="5438775"/>
          <a:ext cx="2009775" cy="1752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266700</xdr:colOff>
      <xdr:row>63</xdr:row>
      <xdr:rowOff>28575</xdr:rowOff>
    </xdr:from>
    <xdr:to>
      <xdr:col>6</xdr:col>
      <xdr:colOff>752475</xdr:colOff>
      <xdr:row>73</xdr:row>
      <xdr:rowOff>85725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90825" y="10344150"/>
          <a:ext cx="191452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885825</xdr:colOff>
      <xdr:row>33</xdr:row>
      <xdr:rowOff>28575</xdr:rowOff>
    </xdr:from>
    <xdr:to>
      <xdr:col>7</xdr:col>
      <xdr:colOff>1409700</xdr:colOff>
      <xdr:row>44</xdr:row>
      <xdr:rowOff>9525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5429250"/>
          <a:ext cx="2019300" cy="1762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904875</xdr:colOff>
      <xdr:row>63</xdr:row>
      <xdr:rowOff>28575</xdr:rowOff>
    </xdr:from>
    <xdr:to>
      <xdr:col>7</xdr:col>
      <xdr:colOff>1343025</xdr:colOff>
      <xdr:row>73</xdr:row>
      <xdr:rowOff>95250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10344150"/>
          <a:ext cx="1933575" cy="1685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96</xdr:row>
      <xdr:rowOff>9525</xdr:rowOff>
    </xdr:from>
    <xdr:to>
      <xdr:col>7</xdr:col>
      <xdr:colOff>1400175</xdr:colOff>
      <xdr:row>106</xdr:row>
      <xdr:rowOff>0</xdr:rowOff>
    </xdr:to>
    <xdr:graphicFrame>
      <xdr:nvGraphicFramePr>
        <xdr:cNvPr id="7" name="Chart 12"/>
        <xdr:cNvGraphicFramePr/>
      </xdr:nvGraphicFramePr>
      <xdr:xfrm>
        <a:off x="2124075" y="15668625"/>
        <a:ext cx="4724400" cy="1609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66675</xdr:colOff>
      <xdr:row>107</xdr:row>
      <xdr:rowOff>9525</xdr:rowOff>
    </xdr:from>
    <xdr:to>
      <xdr:col>7</xdr:col>
      <xdr:colOff>1343025</xdr:colOff>
      <xdr:row>118</xdr:row>
      <xdr:rowOff>47625</xdr:rowOff>
    </xdr:to>
    <xdr:graphicFrame>
      <xdr:nvGraphicFramePr>
        <xdr:cNvPr id="8" name="Chart 13"/>
        <xdr:cNvGraphicFramePr/>
      </xdr:nvGraphicFramePr>
      <xdr:xfrm>
        <a:off x="2143125" y="17449800"/>
        <a:ext cx="4648200" cy="1819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133350</xdr:colOff>
      <xdr:row>118</xdr:row>
      <xdr:rowOff>142875</xdr:rowOff>
    </xdr:from>
    <xdr:to>
      <xdr:col>8</xdr:col>
      <xdr:colOff>66675</xdr:colOff>
      <xdr:row>128</xdr:row>
      <xdr:rowOff>123825</xdr:rowOff>
    </xdr:to>
    <xdr:graphicFrame>
      <xdr:nvGraphicFramePr>
        <xdr:cNvPr id="9" name="Chart 14"/>
        <xdr:cNvGraphicFramePr/>
      </xdr:nvGraphicFramePr>
      <xdr:xfrm>
        <a:off x="2209800" y="19364325"/>
        <a:ext cx="4733925" cy="1600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1285875</xdr:colOff>
      <xdr:row>5</xdr:row>
      <xdr:rowOff>66675</xdr:rowOff>
    </xdr:from>
    <xdr:to>
      <xdr:col>6</xdr:col>
      <xdr:colOff>180975</xdr:colOff>
      <xdr:row>7</xdr:row>
      <xdr:rowOff>0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3810000" y="876300"/>
          <a:ext cx="3238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С</a:t>
          </a:r>
        </a:p>
      </xdr:txBody>
    </xdr:sp>
    <xdr:clientData/>
  </xdr:twoCellAnchor>
  <xdr:twoCellAnchor>
    <xdr:from>
      <xdr:col>7</xdr:col>
      <xdr:colOff>504825</xdr:colOff>
      <xdr:row>5</xdr:row>
      <xdr:rowOff>85725</xdr:rowOff>
    </xdr:from>
    <xdr:to>
      <xdr:col>7</xdr:col>
      <xdr:colOff>828675</xdr:colOff>
      <xdr:row>7</xdr:row>
      <xdr:rowOff>19050</xdr:rowOff>
    </xdr:to>
    <xdr:sp>
      <xdr:nvSpPr>
        <xdr:cNvPr id="11" name="TextBox 16"/>
        <xdr:cNvSpPr txBox="1">
          <a:spLocks noChangeArrowheads="1"/>
        </xdr:cNvSpPr>
      </xdr:nvSpPr>
      <xdr:spPr>
        <a:xfrm>
          <a:off x="5953125" y="895350"/>
          <a:ext cx="3238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С</a:t>
          </a:r>
        </a:p>
      </xdr:txBody>
    </xdr:sp>
    <xdr:clientData/>
  </xdr:twoCellAnchor>
  <xdr:twoCellAnchor>
    <xdr:from>
      <xdr:col>7</xdr:col>
      <xdr:colOff>552450</xdr:colOff>
      <xdr:row>36</xdr:row>
      <xdr:rowOff>95250</xdr:rowOff>
    </xdr:from>
    <xdr:to>
      <xdr:col>7</xdr:col>
      <xdr:colOff>885825</xdr:colOff>
      <xdr:row>38</xdr:row>
      <xdr:rowOff>28575</xdr:rowOff>
    </xdr:to>
    <xdr:sp>
      <xdr:nvSpPr>
        <xdr:cNvPr id="12" name="TextBox 17"/>
        <xdr:cNvSpPr txBox="1">
          <a:spLocks noChangeArrowheads="1"/>
        </xdr:cNvSpPr>
      </xdr:nvSpPr>
      <xdr:spPr>
        <a:xfrm>
          <a:off x="6000750" y="5981700"/>
          <a:ext cx="3238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B22" sqref="B22:H22"/>
    </sheetView>
  </sheetViews>
  <sheetFormatPr defaultColWidth="9.00390625" defaultRowHeight="12.75"/>
  <sheetData>
    <row r="1" spans="1:9" ht="12.75">
      <c r="A1" s="34" t="s">
        <v>21</v>
      </c>
      <c r="B1" s="34"/>
      <c r="C1" s="34"/>
      <c r="D1" s="34"/>
      <c r="E1" s="34"/>
      <c r="F1" s="34"/>
      <c r="G1" s="34"/>
      <c r="H1" s="34"/>
      <c r="I1" s="34"/>
    </row>
    <row r="9" spans="1:9" ht="15.75">
      <c r="A9" s="35" t="s">
        <v>22</v>
      </c>
      <c r="B9" s="35"/>
      <c r="C9" s="35"/>
      <c r="D9" s="35"/>
      <c r="E9" s="35"/>
      <c r="F9" s="35"/>
      <c r="G9" s="35"/>
      <c r="H9" s="35"/>
      <c r="I9" s="35"/>
    </row>
    <row r="11" spans="2:8" ht="15.75">
      <c r="B11" s="35" t="s">
        <v>23</v>
      </c>
      <c r="C11" s="35"/>
      <c r="D11" s="35"/>
      <c r="E11" s="35"/>
      <c r="F11" s="35"/>
      <c r="G11" s="35"/>
      <c r="H11" s="35"/>
    </row>
    <row r="13" spans="2:8" ht="15.75">
      <c r="B13" s="35" t="s">
        <v>24</v>
      </c>
      <c r="C13" s="35"/>
      <c r="D13" s="35"/>
      <c r="E13" s="35"/>
      <c r="F13" s="35"/>
      <c r="G13" s="35"/>
      <c r="H13" s="35"/>
    </row>
    <row r="15" spans="2:8" ht="15.75">
      <c r="B15" s="35" t="s">
        <v>27</v>
      </c>
      <c r="C15" s="35"/>
      <c r="D15" s="35"/>
      <c r="E15" s="35"/>
      <c r="F15" s="35"/>
      <c r="G15" s="35"/>
      <c r="H15" s="35"/>
    </row>
    <row r="22" spans="2:8" ht="15.75">
      <c r="B22" s="35" t="s">
        <v>28</v>
      </c>
      <c r="C22" s="35"/>
      <c r="D22" s="35"/>
      <c r="E22" s="35"/>
      <c r="F22" s="35"/>
      <c r="G22" s="35"/>
      <c r="H22" s="35"/>
    </row>
    <row r="24" spans="2:8" ht="15.75">
      <c r="B24" s="35" t="s">
        <v>25</v>
      </c>
      <c r="C24" s="35"/>
      <c r="D24" s="35"/>
      <c r="E24" s="35"/>
      <c r="F24" s="35"/>
      <c r="G24" s="35"/>
      <c r="H24" s="35"/>
    </row>
    <row r="54" spans="3:7" ht="12.75">
      <c r="C54" s="33" t="s">
        <v>26</v>
      </c>
      <c r="D54" s="33"/>
      <c r="E54" s="33"/>
      <c r="F54" s="33"/>
      <c r="G54" s="33"/>
    </row>
  </sheetData>
  <mergeCells count="8">
    <mergeCell ref="C54:G54"/>
    <mergeCell ref="A1:I1"/>
    <mergeCell ref="A9:I9"/>
    <mergeCell ref="B11:H11"/>
    <mergeCell ref="B13:H13"/>
    <mergeCell ref="B15:H15"/>
    <mergeCell ref="B22:H22"/>
    <mergeCell ref="B24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9"/>
  <sheetViews>
    <sheetView tabSelected="1" view="pageBreakPreview" zoomScaleSheetLayoutView="100" workbookViewId="0" topLeftCell="A88">
      <selection activeCell="J73" sqref="J73"/>
    </sheetView>
  </sheetViews>
  <sheetFormatPr defaultColWidth="9.00390625" defaultRowHeight="12.75"/>
  <cols>
    <col min="1" max="1" width="8.625" style="0" customWidth="1"/>
    <col min="2" max="2" width="7.125" style="0" customWidth="1"/>
    <col min="3" max="4" width="5.75390625" style="0" customWidth="1"/>
    <col min="5" max="5" width="5.875" style="6" customWidth="1"/>
    <col min="6" max="6" width="18.75390625" style="0" customWidth="1"/>
    <col min="7" max="7" width="19.625" style="0" customWidth="1"/>
    <col min="8" max="8" width="18.75390625" style="0" customWidth="1"/>
    <col min="9" max="9" width="4.75390625" style="6" customWidth="1"/>
    <col min="10" max="10" width="8.375" style="0" customWidth="1"/>
    <col min="11" max="11" width="10.125" style="25" customWidth="1"/>
  </cols>
  <sheetData>
    <row r="1" spans="1:8" ht="12.75">
      <c r="A1" s="46" t="s">
        <v>0</v>
      </c>
      <c r="B1" s="47"/>
      <c r="C1" s="48"/>
      <c r="D1" s="11"/>
      <c r="F1" s="37" t="s">
        <v>11</v>
      </c>
      <c r="G1" s="37"/>
      <c r="H1" s="37"/>
    </row>
    <row r="2" spans="1:11" ht="12.75">
      <c r="A2" s="2" t="s">
        <v>1</v>
      </c>
      <c r="B2" s="2">
        <v>10</v>
      </c>
      <c r="C2" s="2" t="s">
        <v>7</v>
      </c>
      <c r="D2" s="9"/>
      <c r="J2" s="33" t="s">
        <v>34</v>
      </c>
      <c r="K2" s="33"/>
    </row>
    <row r="3" spans="1:12" ht="12.75">
      <c r="A3" s="2" t="s">
        <v>2</v>
      </c>
      <c r="B3" s="2">
        <v>6</v>
      </c>
      <c r="C3" s="2" t="s">
        <v>8</v>
      </c>
      <c r="D3" s="9"/>
      <c r="J3" s="5" t="s">
        <v>30</v>
      </c>
      <c r="K3" s="26">
        <f>B2*SIN(B8)</f>
        <v>7.071067811865475</v>
      </c>
      <c r="L3" s="2" t="s">
        <v>7</v>
      </c>
    </row>
    <row r="4" spans="1:4" ht="12.75">
      <c r="A4" s="2" t="s">
        <v>3</v>
      </c>
      <c r="B4" s="2">
        <v>1</v>
      </c>
      <c r="C4" s="2" t="s">
        <v>9</v>
      </c>
      <c r="D4" s="9"/>
    </row>
    <row r="5" spans="1:11" ht="12.75">
      <c r="A5" s="2" t="s">
        <v>4</v>
      </c>
      <c r="B5" s="2">
        <v>4</v>
      </c>
      <c r="C5" s="2" t="s">
        <v>10</v>
      </c>
      <c r="D5" s="9"/>
      <c r="J5" s="33" t="s">
        <v>35</v>
      </c>
      <c r="K5" s="33"/>
    </row>
    <row r="6" spans="1:12" ht="12.75">
      <c r="A6" s="2"/>
      <c r="B6" s="2"/>
      <c r="C6" s="2"/>
      <c r="D6" s="9"/>
      <c r="J6" s="5" t="s">
        <v>31</v>
      </c>
      <c r="K6" s="26">
        <f>B2*COS(B8)</f>
        <v>7.0710678118654755</v>
      </c>
      <c r="L6" s="2" t="s">
        <v>7</v>
      </c>
    </row>
    <row r="7" spans="1:4" ht="12.75">
      <c r="A7" s="2"/>
      <c r="B7" s="2"/>
      <c r="C7" s="2"/>
      <c r="D7" s="9"/>
    </row>
    <row r="8" spans="1:12" ht="12.75">
      <c r="A8" s="2" t="s">
        <v>5</v>
      </c>
      <c r="B8" s="24">
        <f>RADIANS(C8)</f>
        <v>0.7853981633974483</v>
      </c>
      <c r="C8" s="2">
        <v>45</v>
      </c>
      <c r="D8" s="9"/>
      <c r="J8" s="33" t="s">
        <v>98</v>
      </c>
      <c r="K8" s="33"/>
      <c r="L8" s="5"/>
    </row>
    <row r="9" spans="1:12" ht="12.75">
      <c r="A9" s="46" t="s">
        <v>6</v>
      </c>
      <c r="B9" s="47"/>
      <c r="C9" s="48"/>
      <c r="D9" s="11"/>
      <c r="J9" s="5" t="s">
        <v>99</v>
      </c>
      <c r="K9" s="26">
        <f>B5/SQRT(2)</f>
        <v>2.82842712474619</v>
      </c>
      <c r="L9" s="2" t="s">
        <v>10</v>
      </c>
    </row>
    <row r="10" spans="1:12" ht="12.75">
      <c r="A10" s="49" t="s">
        <v>29</v>
      </c>
      <c r="B10" s="50"/>
      <c r="C10" s="51"/>
      <c r="D10" s="9"/>
      <c r="J10" s="5" t="s">
        <v>32</v>
      </c>
      <c r="K10" s="26">
        <f>B4*K9</f>
        <v>2.82842712474619</v>
      </c>
      <c r="L10" s="2" t="s">
        <v>7</v>
      </c>
    </row>
    <row r="11" spans="1:11" ht="12.75">
      <c r="A11" s="9"/>
      <c r="B11" s="9"/>
      <c r="C11" s="9"/>
      <c r="D11" s="9"/>
      <c r="J11" s="33" t="s">
        <v>36</v>
      </c>
      <c r="K11" s="33"/>
    </row>
    <row r="12" spans="1:11" ht="12.75">
      <c r="A12" s="9"/>
      <c r="B12" s="9"/>
      <c r="C12" s="9"/>
      <c r="D12" s="9"/>
      <c r="J12" s="33" t="s">
        <v>37</v>
      </c>
      <c r="K12" s="33"/>
    </row>
    <row r="13" spans="1:12" ht="12.75">
      <c r="A13" s="9"/>
      <c r="B13" s="9"/>
      <c r="C13" s="9"/>
      <c r="D13" s="9"/>
      <c r="J13" s="5" t="s">
        <v>38</v>
      </c>
      <c r="K13" s="26">
        <f>K10*SIN(B8)</f>
        <v>1.9999999999999996</v>
      </c>
      <c r="L13" s="2" t="s">
        <v>7</v>
      </c>
    </row>
    <row r="14" spans="1:12" ht="12.75" customHeight="1">
      <c r="A14" s="36" t="s">
        <v>97</v>
      </c>
      <c r="B14" s="36"/>
      <c r="C14" s="36"/>
      <c r="D14" s="12"/>
      <c r="F14" s="1"/>
      <c r="G14" s="1"/>
      <c r="J14" s="5" t="s">
        <v>39</v>
      </c>
      <c r="K14" s="26">
        <f>K10*COS(B8)</f>
        <v>2</v>
      </c>
      <c r="L14" s="2" t="s">
        <v>7</v>
      </c>
    </row>
    <row r="15" spans="1:8" ht="12.75">
      <c r="A15" s="36"/>
      <c r="B15" s="36"/>
      <c r="C15" s="36"/>
      <c r="D15" s="12"/>
      <c r="E15" s="3"/>
      <c r="F15" s="3"/>
      <c r="G15" s="1"/>
      <c r="H15" s="3"/>
    </row>
    <row r="16" spans="1:12" ht="12.75">
      <c r="A16" s="36"/>
      <c r="B16" s="36"/>
      <c r="C16" s="36"/>
      <c r="D16" s="12"/>
      <c r="E16" s="6" t="s">
        <v>12</v>
      </c>
      <c r="F16" s="33" t="s">
        <v>33</v>
      </c>
      <c r="G16" s="45"/>
      <c r="H16" s="45"/>
      <c r="J16" s="4" t="s">
        <v>79</v>
      </c>
      <c r="K16" s="26">
        <f>B5*SQRT(2)</f>
        <v>5.656854249492381</v>
      </c>
      <c r="L16" s="2" t="s">
        <v>7</v>
      </c>
    </row>
    <row r="17" spans="1:12" ht="12.75">
      <c r="A17" s="36"/>
      <c r="B17" s="36"/>
      <c r="C17" s="36"/>
      <c r="D17" s="12"/>
      <c r="F17" s="33" t="s">
        <v>43</v>
      </c>
      <c r="G17" s="43"/>
      <c r="H17" s="43"/>
      <c r="I17" s="13" t="s">
        <v>16</v>
      </c>
      <c r="J17" s="4" t="s">
        <v>80</v>
      </c>
      <c r="K17" s="27">
        <f>B5</f>
        <v>4</v>
      </c>
      <c r="L17" s="2" t="s">
        <v>7</v>
      </c>
    </row>
    <row r="18" spans="1:12" ht="12.75">
      <c r="A18" s="36"/>
      <c r="B18" s="36"/>
      <c r="C18" s="36"/>
      <c r="D18" s="12"/>
      <c r="E18" s="6" t="s">
        <v>14</v>
      </c>
      <c r="F18" s="33" t="s">
        <v>40</v>
      </c>
      <c r="G18" s="43"/>
      <c r="H18" s="43"/>
      <c r="J18" s="4" t="s">
        <v>81</v>
      </c>
      <c r="K18" s="27">
        <f>B5</f>
        <v>4</v>
      </c>
      <c r="L18" s="2" t="s">
        <v>7</v>
      </c>
    </row>
    <row r="19" spans="1:9" ht="12.75">
      <c r="A19" s="36"/>
      <c r="B19" s="36"/>
      <c r="C19" s="36"/>
      <c r="D19" s="10"/>
      <c r="F19" s="33" t="s">
        <v>45</v>
      </c>
      <c r="G19" s="43"/>
      <c r="H19" s="43"/>
      <c r="I19" s="13" t="s">
        <v>17</v>
      </c>
    </row>
    <row r="20" spans="1:8" ht="12.75">
      <c r="A20" s="10"/>
      <c r="B20" s="10"/>
      <c r="C20" s="10"/>
      <c r="D20" s="10"/>
      <c r="E20" s="6" t="s">
        <v>13</v>
      </c>
      <c r="F20" s="33" t="s">
        <v>100</v>
      </c>
      <c r="G20" s="43"/>
      <c r="H20" s="43"/>
    </row>
    <row r="21" spans="6:9" ht="12.75">
      <c r="F21" s="33" t="s">
        <v>101</v>
      </c>
      <c r="G21" s="43"/>
      <c r="H21" s="43"/>
      <c r="I21" s="13" t="s">
        <v>18</v>
      </c>
    </row>
    <row r="22" spans="6:9" ht="12.75">
      <c r="F22" s="1"/>
      <c r="I22" s="13"/>
    </row>
    <row r="23" spans="5:8" ht="12.75">
      <c r="E23" s="6" t="s">
        <v>42</v>
      </c>
      <c r="F23" s="4" t="s">
        <v>41</v>
      </c>
      <c r="G23" s="28">
        <f>K3-K13</f>
        <v>5.0710678118654755</v>
      </c>
      <c r="H23" s="5" t="s">
        <v>7</v>
      </c>
    </row>
    <row r="24" spans="5:8" ht="12.75">
      <c r="E24" s="6" t="s">
        <v>46</v>
      </c>
      <c r="F24" s="4" t="s">
        <v>47</v>
      </c>
      <c r="G24" s="29">
        <f>(B2*K16+K10*(K9/2)+B3)/K17</f>
        <v>16.64213562373095</v>
      </c>
      <c r="H24" s="5" t="s">
        <v>7</v>
      </c>
    </row>
    <row r="25" spans="5:9" ht="12.75">
      <c r="E25" s="6" t="s">
        <v>48</v>
      </c>
      <c r="F25" s="4" t="s">
        <v>49</v>
      </c>
      <c r="G25" s="29">
        <f>K6+K14-G24</f>
        <v>-7.5710678118654755</v>
      </c>
      <c r="H25" t="s">
        <v>7</v>
      </c>
      <c r="I25" s="7"/>
    </row>
    <row r="26" spans="6:9" ht="12.75">
      <c r="F26" s="4"/>
      <c r="G26" s="20"/>
      <c r="I26" s="7"/>
    </row>
    <row r="27" spans="6:8" ht="12.75">
      <c r="F27" s="37" t="s">
        <v>15</v>
      </c>
      <c r="G27" s="43"/>
      <c r="H27" s="43"/>
    </row>
    <row r="28" spans="5:9" ht="12.75">
      <c r="E28" s="6" t="s">
        <v>44</v>
      </c>
      <c r="F28" s="33" t="s">
        <v>50</v>
      </c>
      <c r="G28" s="43"/>
      <c r="H28" s="43"/>
      <c r="I28" s="13"/>
    </row>
    <row r="29" spans="5:8" ht="17.25" customHeight="1">
      <c r="E29" s="13" t="s">
        <v>51</v>
      </c>
      <c r="F29" s="40">
        <f>K10*(K9/2)+G25*K17+G23*K18+B3</f>
        <v>0</v>
      </c>
      <c r="G29" s="40"/>
      <c r="H29" s="40"/>
    </row>
    <row r="30" spans="6:9" ht="12.75">
      <c r="F30" s="23"/>
      <c r="G30" s="23"/>
      <c r="H30" s="23"/>
      <c r="I30" s="13"/>
    </row>
    <row r="31" spans="6:8" ht="12.75">
      <c r="F31" s="22"/>
      <c r="G31" s="22"/>
      <c r="H31" s="22"/>
    </row>
    <row r="32" spans="5:9" ht="12.75">
      <c r="E32"/>
      <c r="I32"/>
    </row>
    <row r="33" spans="6:8" ht="12.75">
      <c r="F33" s="37" t="s">
        <v>19</v>
      </c>
      <c r="G33" s="37"/>
      <c r="H33" s="37"/>
    </row>
    <row r="34" spans="6:11" ht="12.75">
      <c r="F34" s="16"/>
      <c r="G34" s="16"/>
      <c r="H34" s="16"/>
      <c r="J34" s="33" t="s">
        <v>58</v>
      </c>
      <c r="K34" s="33"/>
    </row>
    <row r="35" spans="10:12" ht="12.75">
      <c r="J35" t="s">
        <v>56</v>
      </c>
      <c r="K35" s="27">
        <f>G53*COS(B8)</f>
        <v>-16.642135623730955</v>
      </c>
      <c r="L35" s="2" t="s">
        <v>7</v>
      </c>
    </row>
    <row r="36" ht="12.75"/>
    <row r="37" spans="10:11" ht="12.75">
      <c r="J37" s="33" t="s">
        <v>59</v>
      </c>
      <c r="K37" s="33"/>
    </row>
    <row r="38" spans="10:12" ht="12.75">
      <c r="J38" t="s">
        <v>57</v>
      </c>
      <c r="K38" s="27">
        <f>G53*SIN(B8)</f>
        <v>-16.64213562373095</v>
      </c>
      <c r="L38" s="2" t="s">
        <v>7</v>
      </c>
    </row>
    <row r="39" ht="12.75"/>
    <row r="40" ht="12.75"/>
    <row r="41" ht="12.75"/>
    <row r="42" ht="12.75"/>
    <row r="43" ht="12.75"/>
    <row r="44" ht="12.75"/>
    <row r="45" ht="12.75"/>
    <row r="46" spans="5:9" ht="12.75">
      <c r="E46" s="6" t="s">
        <v>12</v>
      </c>
      <c r="F46" s="39" t="s">
        <v>52</v>
      </c>
      <c r="G46" s="44"/>
      <c r="H46" s="44"/>
      <c r="I46" s="13"/>
    </row>
    <row r="47" spans="6:9" ht="12.75">
      <c r="F47" s="39" t="s">
        <v>60</v>
      </c>
      <c r="G47" s="44"/>
      <c r="H47" s="44"/>
      <c r="I47" s="13" t="s">
        <v>16</v>
      </c>
    </row>
    <row r="48" spans="5:9" ht="12.75">
      <c r="E48" s="6" t="s">
        <v>14</v>
      </c>
      <c r="F48" s="39" t="s">
        <v>53</v>
      </c>
      <c r="G48" s="44"/>
      <c r="H48" s="44"/>
      <c r="I48" s="13"/>
    </row>
    <row r="49" spans="6:9" ht="12.75">
      <c r="F49" s="39" t="s">
        <v>61</v>
      </c>
      <c r="G49" s="44"/>
      <c r="H49" s="44"/>
      <c r="I49" s="13" t="s">
        <v>17</v>
      </c>
    </row>
    <row r="50" spans="5:9" ht="12.75">
      <c r="E50" s="6" t="s">
        <v>13</v>
      </c>
      <c r="F50" s="39" t="s">
        <v>102</v>
      </c>
      <c r="G50" s="44"/>
      <c r="H50" s="44"/>
      <c r="I50" s="13"/>
    </row>
    <row r="51" spans="5:9" ht="12.75">
      <c r="E51" s="13"/>
      <c r="F51" s="39" t="s">
        <v>104</v>
      </c>
      <c r="G51" s="42"/>
      <c r="H51" s="42"/>
      <c r="I51" s="13" t="s">
        <v>18</v>
      </c>
    </row>
    <row r="52" spans="6:12" ht="12.75">
      <c r="F52" s="18"/>
      <c r="G52" s="14"/>
      <c r="H52" s="19"/>
      <c r="I52" s="13"/>
      <c r="L52" s="8"/>
    </row>
    <row r="53" spans="5:12" ht="12.75">
      <c r="E53" s="6" t="s">
        <v>46</v>
      </c>
      <c r="F53" s="18" t="s">
        <v>62</v>
      </c>
      <c r="G53" s="30">
        <f>(-B2*B5*SQRT(2)-K10*(K9/2)-B3)/K9</f>
        <v>-23.53553390593274</v>
      </c>
      <c r="H53" s="19" t="s">
        <v>7</v>
      </c>
      <c r="I53" s="13"/>
      <c r="L53" s="8"/>
    </row>
    <row r="54" spans="5:12" ht="12.75">
      <c r="E54" s="6" t="s">
        <v>42</v>
      </c>
      <c r="F54" s="18" t="s">
        <v>41</v>
      </c>
      <c r="G54" s="31">
        <f>K3-K13-K35</f>
        <v>21.71320343559643</v>
      </c>
      <c r="H54" s="19" t="s">
        <v>7</v>
      </c>
      <c r="I54" s="13"/>
      <c r="L54" s="8"/>
    </row>
    <row r="55" spans="5:12" ht="12.75">
      <c r="E55" s="6" t="s">
        <v>63</v>
      </c>
      <c r="F55" s="18" t="s">
        <v>49</v>
      </c>
      <c r="G55" s="30">
        <f>K6+K14+K38</f>
        <v>-7.5710678118654755</v>
      </c>
      <c r="H55" s="19" t="s">
        <v>7</v>
      </c>
      <c r="I55" s="13"/>
      <c r="L55" s="8"/>
    </row>
    <row r="57" spans="6:8" ht="12.75">
      <c r="F57" s="37" t="s">
        <v>15</v>
      </c>
      <c r="G57" s="43"/>
      <c r="H57" s="43"/>
    </row>
    <row r="58" spans="5:9" ht="12.75">
      <c r="E58" s="6" t="s">
        <v>44</v>
      </c>
      <c r="F58" s="39" t="s">
        <v>103</v>
      </c>
      <c r="G58" s="42"/>
      <c r="H58" s="42"/>
      <c r="I58" s="13"/>
    </row>
    <row r="59" spans="5:9" ht="17.25" customHeight="1">
      <c r="E59" s="13" t="s">
        <v>51</v>
      </c>
      <c r="F59" s="40">
        <f>B3+K10*(K9/2)+G55*B5+G54*B5+G53*K9</f>
        <v>0</v>
      </c>
      <c r="G59" s="41"/>
      <c r="H59" s="41"/>
      <c r="I59" s="13"/>
    </row>
    <row r="60" spans="6:9" ht="12.75">
      <c r="F60" s="21"/>
      <c r="G60" s="22"/>
      <c r="H60" s="22"/>
      <c r="I60" s="13"/>
    </row>
    <row r="61" spans="6:9" ht="12.75">
      <c r="F61" s="17"/>
      <c r="G61" s="14"/>
      <c r="H61" s="14"/>
      <c r="I61" s="13"/>
    </row>
    <row r="62" ht="12.75">
      <c r="H62" s="8"/>
    </row>
    <row r="63" spans="6:8" ht="12.75">
      <c r="F63" s="37" t="s">
        <v>20</v>
      </c>
      <c r="G63" s="37"/>
      <c r="H63" s="37"/>
    </row>
    <row r="64" spans="10:11" ht="12.75">
      <c r="J64" s="33" t="s">
        <v>64</v>
      </c>
      <c r="K64" s="33"/>
    </row>
    <row r="65" spans="10:12" ht="12.75">
      <c r="J65" t="s">
        <v>65</v>
      </c>
      <c r="K65" s="27">
        <f>G83*COS(B8)</f>
        <v>16.64213562373095</v>
      </c>
      <c r="L65" s="2" t="s">
        <v>7</v>
      </c>
    </row>
    <row r="66" ht="12.75">
      <c r="L66" s="2"/>
    </row>
    <row r="67" ht="12.75">
      <c r="J67" t="s">
        <v>67</v>
      </c>
    </row>
    <row r="68" spans="10:12" ht="12.75">
      <c r="J68" t="s">
        <v>66</v>
      </c>
      <c r="K68" s="27">
        <f>G83*SIN(B8)</f>
        <v>16.642135623730947</v>
      </c>
      <c r="L68" s="2" t="s">
        <v>7</v>
      </c>
    </row>
    <row r="69" ht="12.75"/>
    <row r="70" spans="10:12" ht="12.75">
      <c r="J70" t="s">
        <v>73</v>
      </c>
      <c r="K70" s="27">
        <f>B5/SQRT(2)</f>
        <v>2.82842712474619</v>
      </c>
      <c r="L70" s="2" t="s">
        <v>10</v>
      </c>
    </row>
    <row r="71" spans="10:12" ht="12.75">
      <c r="J71" t="s">
        <v>74</v>
      </c>
      <c r="K71" s="27">
        <f>B5*SQRT(2)</f>
        <v>5.656854249492381</v>
      </c>
      <c r="L71" s="2" t="s">
        <v>10</v>
      </c>
    </row>
    <row r="72" spans="10:12" ht="12.75">
      <c r="J72" t="s">
        <v>78</v>
      </c>
      <c r="K72" s="27">
        <f>K71/2</f>
        <v>2.8284271247461903</v>
      </c>
      <c r="L72" s="2" t="s">
        <v>10</v>
      </c>
    </row>
    <row r="73" spans="10:12" ht="12.75">
      <c r="J73" t="s">
        <v>76</v>
      </c>
      <c r="K73" s="27">
        <f>B5</f>
        <v>4</v>
      </c>
      <c r="L73" s="2" t="s">
        <v>10</v>
      </c>
    </row>
    <row r="74" spans="10:12" ht="12.75">
      <c r="J74" t="s">
        <v>77</v>
      </c>
      <c r="K74" s="27">
        <f>B5</f>
        <v>4</v>
      </c>
      <c r="L74" s="2" t="s">
        <v>10</v>
      </c>
    </row>
    <row r="75" spans="6:9" ht="12.75">
      <c r="F75" s="17"/>
      <c r="G75" s="17"/>
      <c r="H75" s="8"/>
      <c r="I75" s="13"/>
    </row>
    <row r="76" spans="5:9" ht="12.75">
      <c r="E76" s="6" t="s">
        <v>12</v>
      </c>
      <c r="F76" s="39" t="s">
        <v>54</v>
      </c>
      <c r="G76" s="42"/>
      <c r="H76" s="42"/>
      <c r="I76" s="13"/>
    </row>
    <row r="77" spans="6:9" ht="12.75">
      <c r="F77" s="39" t="s">
        <v>68</v>
      </c>
      <c r="G77" s="42"/>
      <c r="H77" s="42"/>
      <c r="I77" s="13" t="s">
        <v>16</v>
      </c>
    </row>
    <row r="78" spans="5:9" ht="12.75">
      <c r="E78" s="6" t="s">
        <v>14</v>
      </c>
      <c r="F78" s="39" t="s">
        <v>55</v>
      </c>
      <c r="G78" s="42"/>
      <c r="H78" s="42"/>
      <c r="I78" s="13"/>
    </row>
    <row r="79" spans="5:9" ht="12.75">
      <c r="E79" s="13"/>
      <c r="F79" s="39" t="s">
        <v>69</v>
      </c>
      <c r="G79" s="42"/>
      <c r="H79" s="42"/>
      <c r="I79" s="13" t="s">
        <v>17</v>
      </c>
    </row>
    <row r="80" spans="5:9" ht="12.75">
      <c r="E80" s="6" t="s">
        <v>13</v>
      </c>
      <c r="F80" s="39" t="s">
        <v>70</v>
      </c>
      <c r="G80" s="42"/>
      <c r="H80" s="42"/>
      <c r="I80" s="13"/>
    </row>
    <row r="81" spans="6:9" ht="12.75">
      <c r="F81" s="39" t="s">
        <v>71</v>
      </c>
      <c r="G81" s="39"/>
      <c r="H81" s="39"/>
      <c r="I81" s="13" t="s">
        <v>18</v>
      </c>
    </row>
    <row r="82" spans="5:9" ht="12.75">
      <c r="E82" s="13"/>
      <c r="F82" s="42"/>
      <c r="G82" s="42"/>
      <c r="H82" s="42"/>
      <c r="I82" s="13"/>
    </row>
    <row r="83" spans="5:9" ht="12.75">
      <c r="E83" s="6" t="s">
        <v>46</v>
      </c>
      <c r="F83" s="18" t="s">
        <v>72</v>
      </c>
      <c r="G83" s="32">
        <f>(B3+K10*(K70/2)+B2*K71)/K72</f>
        <v>23.535533905932738</v>
      </c>
      <c r="H83" s="21" t="s">
        <v>7</v>
      </c>
      <c r="I83" s="13"/>
    </row>
    <row r="84" spans="5:9" ht="12.75">
      <c r="E84" s="6" t="s">
        <v>42</v>
      </c>
      <c r="F84" s="18" t="s">
        <v>41</v>
      </c>
      <c r="G84" s="31">
        <f>K3-K13-K65</f>
        <v>-11.571067811865476</v>
      </c>
      <c r="H84" s="8" t="s">
        <v>7</v>
      </c>
      <c r="I84" s="13"/>
    </row>
    <row r="85" spans="5:8" ht="12.75">
      <c r="E85" s="6" t="s">
        <v>48</v>
      </c>
      <c r="F85" s="4" t="s">
        <v>49</v>
      </c>
      <c r="G85" s="30">
        <f>K6+K14-K68</f>
        <v>-7.571067811865472</v>
      </c>
      <c r="H85" t="s">
        <v>7</v>
      </c>
    </row>
    <row r="86" spans="6:7" ht="12.75">
      <c r="F86" s="4"/>
      <c r="G86" s="8"/>
    </row>
    <row r="87" spans="6:8" ht="12.75">
      <c r="F87" s="37" t="s">
        <v>15</v>
      </c>
      <c r="G87" s="33"/>
      <c r="H87" s="33"/>
    </row>
    <row r="88" spans="5:9" ht="12.75">
      <c r="E88" s="6" t="s">
        <v>44</v>
      </c>
      <c r="F88" s="39" t="s">
        <v>75</v>
      </c>
      <c r="G88" s="42"/>
      <c r="H88" s="42"/>
      <c r="I88" s="13"/>
    </row>
    <row r="89" spans="5:9" ht="12.75">
      <c r="E89" s="13" t="s">
        <v>51</v>
      </c>
      <c r="F89" s="40">
        <f>G83*K72+B3+G85*K73+G84*K74+K10*(K70/2)</f>
        <v>1.3322676295501878E-14</v>
      </c>
      <c r="G89" s="41"/>
      <c r="H89" s="41"/>
      <c r="I89" s="13"/>
    </row>
    <row r="90" spans="6:9" ht="12.75">
      <c r="F90" s="21"/>
      <c r="G90" s="22"/>
      <c r="H90" s="22"/>
      <c r="I90" s="13"/>
    </row>
    <row r="91" spans="6:9" ht="12.75">
      <c r="F91" s="8"/>
      <c r="G91" s="14"/>
      <c r="H91" s="8"/>
      <c r="I91" s="13"/>
    </row>
    <row r="93" spans="6:8" ht="12.75">
      <c r="F93" s="37" t="s">
        <v>82</v>
      </c>
      <c r="G93" s="37"/>
      <c r="H93" s="37"/>
    </row>
    <row r="96" spans="6:8" ht="12.75">
      <c r="F96" s="37" t="s">
        <v>93</v>
      </c>
      <c r="G96" s="37"/>
      <c r="H96" s="37"/>
    </row>
    <row r="97" spans="6:8" ht="12.75">
      <c r="F97" s="15"/>
      <c r="G97" s="15"/>
      <c r="H97" s="15"/>
    </row>
    <row r="98" spans="1:8" ht="12.75">
      <c r="A98" s="38" t="s">
        <v>94</v>
      </c>
      <c r="B98" s="38"/>
      <c r="F98" s="18"/>
      <c r="G98" s="8"/>
      <c r="H98" s="8"/>
    </row>
    <row r="99" spans="1:8" ht="12.75">
      <c r="A99" t="s">
        <v>83</v>
      </c>
      <c r="B99">
        <f>$B$2</f>
        <v>10</v>
      </c>
      <c r="F99" s="18"/>
      <c r="G99" s="8"/>
      <c r="H99" s="8"/>
    </row>
    <row r="100" spans="1:8" ht="12.75">
      <c r="A100" t="s">
        <v>90</v>
      </c>
      <c r="B100">
        <f>$B$3</f>
        <v>6</v>
      </c>
      <c r="F100" s="18"/>
      <c r="G100" s="8"/>
      <c r="H100" s="8"/>
    </row>
    <row r="101" spans="1:2" ht="12.75">
      <c r="A101" t="s">
        <v>84</v>
      </c>
      <c r="B101">
        <f>$B$4</f>
        <v>1</v>
      </c>
    </row>
    <row r="102" spans="1:2" ht="12.75">
      <c r="A102" t="s">
        <v>91</v>
      </c>
      <c r="B102">
        <f>$B$5</f>
        <v>4</v>
      </c>
    </row>
    <row r="103" spans="1:2" ht="12.75">
      <c r="A103" t="s">
        <v>92</v>
      </c>
      <c r="B103">
        <f>$C$8</f>
        <v>45</v>
      </c>
    </row>
    <row r="104" spans="1:2" ht="12.75">
      <c r="A104" t="s">
        <v>85</v>
      </c>
      <c r="B104">
        <f>G23</f>
        <v>5.0710678118654755</v>
      </c>
    </row>
    <row r="105" spans="1:2" ht="12.75">
      <c r="A105" t="s">
        <v>87</v>
      </c>
      <c r="B105">
        <f>G25</f>
        <v>-7.5710678118654755</v>
      </c>
    </row>
    <row r="106" spans="1:2" ht="12.75">
      <c r="A106" t="s">
        <v>86</v>
      </c>
      <c r="B106">
        <f>G24</f>
        <v>16.64213562373095</v>
      </c>
    </row>
    <row r="109" spans="1:2" ht="12.75">
      <c r="A109" s="38" t="s">
        <v>95</v>
      </c>
      <c r="B109" s="38"/>
    </row>
    <row r="110" spans="1:2" ht="12.75">
      <c r="A110" t="s">
        <v>83</v>
      </c>
      <c r="B110">
        <f>B2</f>
        <v>10</v>
      </c>
    </row>
    <row r="111" spans="1:2" ht="12.75">
      <c r="A111" t="s">
        <v>90</v>
      </c>
      <c r="B111">
        <f>B3</f>
        <v>6</v>
      </c>
    </row>
    <row r="112" spans="1:2" ht="12.75">
      <c r="A112" t="s">
        <v>84</v>
      </c>
      <c r="B112">
        <f>B4</f>
        <v>1</v>
      </c>
    </row>
    <row r="113" spans="1:2" ht="12.75">
      <c r="A113" t="s">
        <v>91</v>
      </c>
      <c r="B113">
        <f>B5</f>
        <v>4</v>
      </c>
    </row>
    <row r="114" spans="1:2" ht="12.75">
      <c r="A114" t="s">
        <v>92</v>
      </c>
      <c r="B114">
        <f>$C$8</f>
        <v>45</v>
      </c>
    </row>
    <row r="115" spans="1:2" ht="12.75">
      <c r="A115" t="s">
        <v>85</v>
      </c>
      <c r="B115">
        <f>G54</f>
        <v>21.71320343559643</v>
      </c>
    </row>
    <row r="116" spans="1:2" ht="12.75">
      <c r="A116" t="s">
        <v>87</v>
      </c>
      <c r="B116">
        <f>G55</f>
        <v>-7.5710678118654755</v>
      </c>
    </row>
    <row r="117" spans="1:2" ht="12.75">
      <c r="A117" t="s">
        <v>88</v>
      </c>
      <c r="B117">
        <f>G53</f>
        <v>-23.53553390593274</v>
      </c>
    </row>
    <row r="121" spans="1:2" ht="12.75">
      <c r="A121" s="38" t="s">
        <v>96</v>
      </c>
      <c r="B121" s="38"/>
    </row>
    <row r="122" spans="1:2" ht="12.75">
      <c r="A122" t="s">
        <v>83</v>
      </c>
      <c r="B122">
        <f>B2</f>
        <v>10</v>
      </c>
    </row>
    <row r="123" spans="1:2" ht="12.75">
      <c r="A123" t="s">
        <v>90</v>
      </c>
      <c r="B123">
        <f>B3</f>
        <v>6</v>
      </c>
    </row>
    <row r="124" spans="1:2" ht="12.75">
      <c r="A124" t="s">
        <v>84</v>
      </c>
      <c r="B124">
        <f>B4</f>
        <v>1</v>
      </c>
    </row>
    <row r="125" spans="1:2" ht="12.75">
      <c r="A125" t="s">
        <v>91</v>
      </c>
      <c r="B125">
        <f>B5</f>
        <v>4</v>
      </c>
    </row>
    <row r="126" spans="1:2" ht="12.75">
      <c r="A126" t="s">
        <v>92</v>
      </c>
      <c r="B126">
        <f>$C$8</f>
        <v>45</v>
      </c>
    </row>
    <row r="127" spans="1:2" ht="12.75">
      <c r="A127" t="s">
        <v>85</v>
      </c>
      <c r="B127">
        <f>G84</f>
        <v>-11.571067811865476</v>
      </c>
    </row>
    <row r="128" spans="1:2" ht="12.75">
      <c r="A128" t="s">
        <v>87</v>
      </c>
      <c r="B128">
        <f>G85</f>
        <v>-7.571067811865472</v>
      </c>
    </row>
    <row r="129" spans="1:2" ht="12.75">
      <c r="A129" t="s">
        <v>89</v>
      </c>
      <c r="B129">
        <f>G83</f>
        <v>23.535533905932738</v>
      </c>
    </row>
  </sheetData>
  <mergeCells count="48">
    <mergeCell ref="J34:K34"/>
    <mergeCell ref="J37:K37"/>
    <mergeCell ref="J64:K64"/>
    <mergeCell ref="F59:H59"/>
    <mergeCell ref="F51:H51"/>
    <mergeCell ref="F58:H58"/>
    <mergeCell ref="F49:H49"/>
    <mergeCell ref="F48:H48"/>
    <mergeCell ref="F50:H50"/>
    <mergeCell ref="F57:H57"/>
    <mergeCell ref="A1:C1"/>
    <mergeCell ref="A9:C9"/>
    <mergeCell ref="A10:C10"/>
    <mergeCell ref="F1:H1"/>
    <mergeCell ref="F16:H16"/>
    <mergeCell ref="F17:H17"/>
    <mergeCell ref="F18:H18"/>
    <mergeCell ref="F19:H19"/>
    <mergeCell ref="J2:K2"/>
    <mergeCell ref="J11:K11"/>
    <mergeCell ref="F93:H93"/>
    <mergeCell ref="F87:H87"/>
    <mergeCell ref="F81:H81"/>
    <mergeCell ref="F89:H89"/>
    <mergeCell ref="F88:H88"/>
    <mergeCell ref="F63:H63"/>
    <mergeCell ref="F82:H82"/>
    <mergeCell ref="F80:H80"/>
    <mergeCell ref="A121:B121"/>
    <mergeCell ref="J12:K12"/>
    <mergeCell ref="J8:K8"/>
    <mergeCell ref="J5:K5"/>
    <mergeCell ref="F79:H79"/>
    <mergeCell ref="F78:H78"/>
    <mergeCell ref="F77:H77"/>
    <mergeCell ref="F76:H76"/>
    <mergeCell ref="F21:H21"/>
    <mergeCell ref="F27:H27"/>
    <mergeCell ref="A14:C19"/>
    <mergeCell ref="F96:H96"/>
    <mergeCell ref="A109:B109"/>
    <mergeCell ref="A98:B98"/>
    <mergeCell ref="F28:H28"/>
    <mergeCell ref="F29:H29"/>
    <mergeCell ref="F47:H47"/>
    <mergeCell ref="F46:H46"/>
    <mergeCell ref="F33:H33"/>
    <mergeCell ref="F20:H20"/>
  </mergeCells>
  <printOptions/>
  <pageMargins left="0.75" right="0.75" top="1" bottom="1" header="0.5" footer="0.5"/>
  <pageSetup horizontalDpi="200" verticalDpi="200" orientation="landscape" paperSize="9" r:id="rId2"/>
  <rowBreaks count="3" manualBreakCount="3">
    <brk id="31" max="255" man="1"/>
    <brk id="61" max="255" man="1"/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USER</cp:lastModifiedBy>
  <cp:lastPrinted>2007-11-06T13:28:18Z</cp:lastPrinted>
  <dcterms:created xsi:type="dcterms:W3CDTF">2007-10-08T15:11:14Z</dcterms:created>
  <dcterms:modified xsi:type="dcterms:W3CDTF">2007-11-06T14:56:50Z</dcterms:modified>
  <cp:category/>
  <cp:version/>
  <cp:contentType/>
  <cp:contentStatus/>
</cp:coreProperties>
</file>