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90" windowWidth="11910" windowHeight="8055" tabRatio="669" activeTab="1"/>
  </bookViews>
  <sheets>
    <sheet name="Титульный лист" sheetId="1" r:id="rId1"/>
    <sheet name="К3 Расчёт" sheetId="2" r:id="rId2"/>
    <sheet name="Замечания" sheetId="3" r:id="rId3"/>
  </sheets>
  <definedNames/>
  <calcPr fullCalcOnLoad="1"/>
</workbook>
</file>

<file path=xl/sharedStrings.xml><?xml version="1.0" encoding="utf-8"?>
<sst xmlns="http://schemas.openxmlformats.org/spreadsheetml/2006/main" count="113" uniqueCount="104">
  <si>
    <t>МГТУ &lt;&lt;СТАНКИН&gt;&gt;</t>
  </si>
  <si>
    <t>Кафедра: Теоретическая механика</t>
  </si>
  <si>
    <t>9 вариант</t>
  </si>
  <si>
    <t xml:space="preserve">Выполнил: </t>
  </si>
  <si>
    <t>Константинов Андрей</t>
  </si>
  <si>
    <t>Группа И-3-2</t>
  </si>
  <si>
    <t xml:space="preserve">Принял: </t>
  </si>
  <si>
    <t xml:space="preserve">доктор технических наук профессор </t>
  </si>
  <si>
    <t>Алюшин Юрий Алексеевич</t>
  </si>
  <si>
    <t>Москва</t>
  </si>
  <si>
    <t>2007 г.</t>
  </si>
  <si>
    <t>∆t=</t>
  </si>
  <si>
    <r>
      <t>xt=(S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*k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*π/A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)*sin</t>
    </r>
    <r>
      <rPr>
        <vertAlign val="superscript"/>
        <sz val="10"/>
        <rFont val="Arial Cyr"/>
        <family val="0"/>
      </rPr>
      <t>k1-1</t>
    </r>
    <r>
      <rPr>
        <sz val="10"/>
        <rFont val="Arial Cyr"/>
        <family val="0"/>
      </rPr>
      <t>(π*t/A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)*cos(π*t/A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)+(S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*k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*π/A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)*sin</t>
    </r>
    <r>
      <rPr>
        <vertAlign val="superscript"/>
        <sz val="10"/>
        <rFont val="Arial Cyr"/>
        <family val="0"/>
      </rPr>
      <t>k2-1</t>
    </r>
    <r>
      <rPr>
        <sz val="10"/>
        <rFont val="Arial Cyr"/>
        <family val="0"/>
      </rPr>
      <t>(π*t/A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)*cos(π*t/A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)</t>
    </r>
  </si>
  <si>
    <r>
      <t>xtt=(π/A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)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*S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*k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*[(k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-1)*sin</t>
    </r>
    <r>
      <rPr>
        <vertAlign val="superscript"/>
        <sz val="10"/>
        <rFont val="Arial Cyr"/>
        <family val="0"/>
      </rPr>
      <t>k1-2</t>
    </r>
    <r>
      <rPr>
        <sz val="10"/>
        <rFont val="Arial Cyr"/>
        <family val="0"/>
      </rPr>
      <t>(π*t/A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)*cos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(π*t/A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)-sin</t>
    </r>
    <r>
      <rPr>
        <vertAlign val="superscript"/>
        <sz val="10"/>
        <rFont val="Arial Cyr"/>
        <family val="0"/>
      </rPr>
      <t>k1</t>
    </r>
    <r>
      <rPr>
        <sz val="10"/>
        <rFont val="Arial Cyr"/>
        <family val="0"/>
      </rPr>
      <t>(π*t/A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)]+(π/A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)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*S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*k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*[(k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-1)*sin</t>
    </r>
    <r>
      <rPr>
        <vertAlign val="superscript"/>
        <sz val="10"/>
        <rFont val="Arial Cyr"/>
        <family val="0"/>
      </rPr>
      <t>k2-2</t>
    </r>
    <r>
      <rPr>
        <sz val="10"/>
        <rFont val="Arial Cyr"/>
        <family val="0"/>
      </rPr>
      <t>(π*t/A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)*cos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>(π*t/A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)-sin</t>
    </r>
    <r>
      <rPr>
        <vertAlign val="superscript"/>
        <sz val="10"/>
        <rFont val="Arial Cyr"/>
        <family val="0"/>
      </rPr>
      <t>k2</t>
    </r>
    <r>
      <rPr>
        <sz val="10"/>
        <rFont val="Arial Cyr"/>
        <family val="0"/>
      </rPr>
      <t>(π*t/A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)]</t>
    </r>
  </si>
  <si>
    <r>
      <t>x</t>
    </r>
    <r>
      <rPr>
        <vertAlign val="subscript"/>
        <sz val="11"/>
        <rFont val="Arial Cyr"/>
        <family val="0"/>
      </rPr>
      <t>0</t>
    </r>
    <r>
      <rPr>
        <sz val="11"/>
        <rFont val="Arial Cyr"/>
        <family val="0"/>
      </rPr>
      <t>=</t>
    </r>
  </si>
  <si>
    <r>
      <t>S</t>
    </r>
    <r>
      <rPr>
        <vertAlign val="subscript"/>
        <sz val="11"/>
        <rFont val="Arial Cyr"/>
        <family val="0"/>
      </rPr>
      <t>1</t>
    </r>
    <r>
      <rPr>
        <sz val="11"/>
        <rFont val="Arial Cyr"/>
        <family val="0"/>
      </rPr>
      <t>=</t>
    </r>
  </si>
  <si>
    <r>
      <t>S</t>
    </r>
    <r>
      <rPr>
        <vertAlign val="subscript"/>
        <sz val="11"/>
        <rFont val="Arial Cyr"/>
        <family val="0"/>
      </rPr>
      <t>2</t>
    </r>
    <r>
      <rPr>
        <sz val="11"/>
        <rFont val="Arial Cyr"/>
        <family val="0"/>
      </rPr>
      <t>=</t>
    </r>
  </si>
  <si>
    <r>
      <t>A</t>
    </r>
    <r>
      <rPr>
        <vertAlign val="subscript"/>
        <sz val="11"/>
        <rFont val="Arial Cyr"/>
        <family val="0"/>
      </rPr>
      <t>1</t>
    </r>
    <r>
      <rPr>
        <sz val="11"/>
        <rFont val="Arial Cyr"/>
        <family val="0"/>
      </rPr>
      <t>=</t>
    </r>
  </si>
  <si>
    <r>
      <t>A</t>
    </r>
    <r>
      <rPr>
        <vertAlign val="subscript"/>
        <sz val="11"/>
        <rFont val="Arial Cyr"/>
        <family val="0"/>
      </rPr>
      <t>2</t>
    </r>
    <r>
      <rPr>
        <sz val="11"/>
        <rFont val="Arial Cyr"/>
        <family val="0"/>
      </rPr>
      <t>=</t>
    </r>
  </si>
  <si>
    <r>
      <t>k</t>
    </r>
    <r>
      <rPr>
        <vertAlign val="subscript"/>
        <sz val="11"/>
        <rFont val="Arial Cyr"/>
        <family val="0"/>
      </rPr>
      <t>1</t>
    </r>
    <r>
      <rPr>
        <sz val="11"/>
        <rFont val="Arial Cyr"/>
        <family val="0"/>
      </rPr>
      <t>=</t>
    </r>
  </si>
  <si>
    <r>
      <t>k</t>
    </r>
    <r>
      <rPr>
        <vertAlign val="subscript"/>
        <sz val="11"/>
        <rFont val="Arial Cyr"/>
        <family val="0"/>
      </rPr>
      <t>2</t>
    </r>
    <r>
      <rPr>
        <sz val="11"/>
        <rFont val="Arial Cyr"/>
        <family val="0"/>
      </rPr>
      <t>=</t>
    </r>
  </si>
  <si>
    <r>
      <t>t</t>
    </r>
    <r>
      <rPr>
        <vertAlign val="subscript"/>
        <sz val="11"/>
        <rFont val="Arial Cyr"/>
        <family val="0"/>
      </rPr>
      <t>1</t>
    </r>
    <r>
      <rPr>
        <sz val="11"/>
        <rFont val="Arial Cyr"/>
        <family val="0"/>
      </rPr>
      <t>=</t>
    </r>
  </si>
  <si>
    <r>
      <t>t</t>
    </r>
    <r>
      <rPr>
        <vertAlign val="subscript"/>
        <sz val="11"/>
        <rFont val="Arial Cyr"/>
        <family val="0"/>
      </rPr>
      <t>2</t>
    </r>
    <r>
      <rPr>
        <sz val="11"/>
        <rFont val="Arial Cyr"/>
        <family val="0"/>
      </rPr>
      <t>=</t>
    </r>
  </si>
  <si>
    <r>
      <t>π/A</t>
    </r>
    <r>
      <rPr>
        <vertAlign val="subscript"/>
        <sz val="11"/>
        <rFont val="Arial Cyr"/>
        <family val="0"/>
      </rPr>
      <t>1</t>
    </r>
    <r>
      <rPr>
        <sz val="11"/>
        <rFont val="Arial Cyr"/>
        <family val="0"/>
      </rPr>
      <t>=</t>
    </r>
  </si>
  <si>
    <r>
      <t>π/A</t>
    </r>
    <r>
      <rPr>
        <vertAlign val="subscript"/>
        <sz val="11"/>
        <rFont val="Arial Cyr"/>
        <family val="0"/>
      </rPr>
      <t>2</t>
    </r>
    <r>
      <rPr>
        <sz val="11"/>
        <rFont val="Arial Cyr"/>
        <family val="0"/>
      </rPr>
      <t>=</t>
    </r>
  </si>
  <si>
    <t>AB=</t>
  </si>
  <si>
    <r>
      <t>x=x</t>
    </r>
    <r>
      <rPr>
        <vertAlign val="subscript"/>
        <sz val="10"/>
        <rFont val="Arial Cyr"/>
        <family val="0"/>
      </rPr>
      <t>0</t>
    </r>
    <r>
      <rPr>
        <sz val="10"/>
        <rFont val="Arial Cyr"/>
        <family val="0"/>
      </rPr>
      <t>+S</t>
    </r>
    <r>
      <rPr>
        <vertAlign val="subscript"/>
        <sz val="10"/>
        <rFont val="Arial Cyr"/>
        <family val="0"/>
      </rPr>
      <t>1</t>
    </r>
    <r>
      <rPr>
        <sz val="10"/>
        <rFont val="Arial Cyr"/>
        <family val="0"/>
      </rPr>
      <t>*sin</t>
    </r>
    <r>
      <rPr>
        <vertAlign val="superscript"/>
        <sz val="10"/>
        <rFont val="Arial Cyr"/>
        <family val="0"/>
      </rPr>
      <t>k1</t>
    </r>
    <r>
      <rPr>
        <sz val="10"/>
        <rFont val="Arial Cyr"/>
        <family val="0"/>
      </rPr>
      <t>(π*t/A1)+S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*sin</t>
    </r>
    <r>
      <rPr>
        <vertAlign val="superscript"/>
        <sz val="10"/>
        <rFont val="Arial Cyr"/>
        <family val="0"/>
      </rPr>
      <t>k2</t>
    </r>
    <r>
      <rPr>
        <sz val="10"/>
        <rFont val="Arial Cyr"/>
        <family val="0"/>
      </rPr>
      <t>(π*t/A</t>
    </r>
    <r>
      <rPr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>)</t>
    </r>
  </si>
  <si>
    <t xml:space="preserve">Курсовая работа K3 </t>
  </si>
  <si>
    <t>t=</t>
  </si>
  <si>
    <t>y=</t>
  </si>
  <si>
    <t>xt=</t>
  </si>
  <si>
    <t>yt=</t>
  </si>
  <si>
    <t>xtt=</t>
  </si>
  <si>
    <t>ytt=</t>
  </si>
  <si>
    <t>Тело 1:</t>
  </si>
  <si>
    <t>Для тела 1:</t>
  </si>
  <si>
    <t>Для тела 2:</t>
  </si>
  <si>
    <r>
      <t>x=x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+(α-α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)*cos∆φ-β*sin∆φ</t>
    </r>
  </si>
  <si>
    <r>
      <t>y=(α-α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)*sin∆φ+β*cos∆φ</t>
    </r>
  </si>
  <si>
    <r>
      <t>(xt)</t>
    </r>
    <r>
      <rPr>
        <vertAlign val="subscript"/>
        <sz val="10"/>
        <rFont val="Arial Cyr"/>
        <family val="0"/>
      </rPr>
      <t>B</t>
    </r>
    <r>
      <rPr>
        <sz val="10"/>
        <rFont val="Arial Cyr"/>
        <family val="0"/>
      </rPr>
      <t>=(x</t>
    </r>
    <r>
      <rPr>
        <sz val="10"/>
        <rFont val="Arial Cyr"/>
        <family val="0"/>
      </rPr>
      <t>t</t>
    </r>
    <r>
      <rPr>
        <sz val="10"/>
        <rFont val="Arial Cyr"/>
        <family val="0"/>
      </rPr>
      <t>)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-φt*(y</t>
    </r>
    <r>
      <rPr>
        <vertAlign val="subscript"/>
        <sz val="10"/>
        <rFont val="Arial Cyr"/>
        <family val="0"/>
      </rPr>
      <t>B</t>
    </r>
    <r>
      <rPr>
        <sz val="10"/>
        <rFont val="Arial Cyr"/>
        <family val="0"/>
      </rPr>
      <t>-y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)</t>
    </r>
  </si>
  <si>
    <r>
      <t>(yt)</t>
    </r>
    <r>
      <rPr>
        <vertAlign val="subscript"/>
        <sz val="10"/>
        <rFont val="Arial Cyr"/>
        <family val="0"/>
      </rPr>
      <t>B</t>
    </r>
    <r>
      <rPr>
        <sz val="10"/>
        <rFont val="Arial Cyr"/>
        <family val="0"/>
      </rPr>
      <t>=(y</t>
    </r>
    <r>
      <rPr>
        <sz val="10"/>
        <rFont val="Arial Cyr"/>
        <family val="0"/>
      </rPr>
      <t>t</t>
    </r>
    <r>
      <rPr>
        <sz val="10"/>
        <rFont val="Arial Cyr"/>
        <family val="0"/>
      </rPr>
      <t>)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-φt*(x</t>
    </r>
    <r>
      <rPr>
        <vertAlign val="subscript"/>
        <sz val="10"/>
        <rFont val="Arial Cyr"/>
        <family val="0"/>
      </rPr>
      <t>B</t>
    </r>
    <r>
      <rPr>
        <sz val="10"/>
        <rFont val="Arial Cyr"/>
        <family val="0"/>
      </rPr>
      <t>-x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)</t>
    </r>
  </si>
  <si>
    <r>
      <t>∆φ=φ-φ</t>
    </r>
    <r>
      <rPr>
        <vertAlign val="subscript"/>
        <sz val="10"/>
        <rFont val="Arial Cyr"/>
        <family val="0"/>
      </rPr>
      <t>0</t>
    </r>
  </si>
  <si>
    <t>φ=</t>
  </si>
  <si>
    <t>∆φ=</t>
  </si>
  <si>
    <r>
      <t>X</t>
    </r>
    <r>
      <rPr>
        <vertAlign val="subscript"/>
        <sz val="11"/>
        <rFont val="Arial Cyr"/>
        <family val="0"/>
      </rPr>
      <t>A0</t>
    </r>
    <r>
      <rPr>
        <sz val="11"/>
        <rFont val="Arial Cyr"/>
        <family val="0"/>
      </rPr>
      <t>=</t>
    </r>
  </si>
  <si>
    <r>
      <t>φ=π-arccos(x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/L)</t>
    </r>
  </si>
  <si>
    <t>φt=</t>
  </si>
  <si>
    <t>φtt=</t>
  </si>
  <si>
    <r>
      <t>α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=</t>
    </r>
  </si>
  <si>
    <r>
      <t>L(длина стержня)</t>
    </r>
    <r>
      <rPr>
        <sz val="11"/>
        <rFont val="Arial Cyr"/>
        <family val="0"/>
      </rPr>
      <t>=</t>
    </r>
  </si>
  <si>
    <r>
      <t>φt=(xt)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/L*sin(π-φ)</t>
    </r>
  </si>
  <si>
    <r>
      <t xml:space="preserve">(в т.ч. для т. </t>
    </r>
    <r>
      <rPr>
        <b/>
        <sz val="10"/>
        <rFont val="Arial Cyr"/>
        <family val="0"/>
      </rPr>
      <t>A</t>
    </r>
    <r>
      <rPr>
        <sz val="10"/>
        <rFont val="Arial Cyr"/>
        <family val="0"/>
      </rPr>
      <t>)</t>
    </r>
  </si>
  <si>
    <t>Тело 3:</t>
  </si>
  <si>
    <t>Для тела 3:</t>
  </si>
  <si>
    <r>
      <t>x=α</t>
    </r>
    <r>
      <rPr>
        <vertAlign val="subscript"/>
        <sz val="10"/>
        <rFont val="Arial Cyr"/>
        <family val="0"/>
      </rPr>
      <t>3</t>
    </r>
  </si>
  <si>
    <r>
      <t>y=β</t>
    </r>
    <r>
      <rPr>
        <vertAlign val="subscript"/>
        <sz val="10"/>
        <rFont val="Arial Cyr"/>
        <family val="0"/>
      </rPr>
      <t>3</t>
    </r>
    <r>
      <rPr>
        <sz val="10"/>
        <rFont val="Arial Cyr"/>
        <family val="0"/>
      </rPr>
      <t>+y</t>
    </r>
    <r>
      <rPr>
        <vertAlign val="subscript"/>
        <sz val="10"/>
        <rFont val="Arial Cyr"/>
        <family val="0"/>
      </rPr>
      <t>B</t>
    </r>
    <r>
      <rPr>
        <sz val="10"/>
        <rFont val="Arial Cyr"/>
        <family val="0"/>
      </rPr>
      <t>-β</t>
    </r>
    <r>
      <rPr>
        <vertAlign val="subscript"/>
        <sz val="10"/>
        <rFont val="Arial Cyr"/>
        <family val="0"/>
      </rPr>
      <t>B</t>
    </r>
  </si>
  <si>
    <r>
      <t>β</t>
    </r>
    <r>
      <rPr>
        <vertAlign val="subscript"/>
        <sz val="10"/>
        <rFont val="Arial Cyr"/>
        <family val="0"/>
      </rPr>
      <t>B</t>
    </r>
    <r>
      <rPr>
        <sz val="10"/>
        <rFont val="Arial Cyr"/>
        <family val="0"/>
      </rPr>
      <t>=</t>
    </r>
  </si>
  <si>
    <r>
      <t>xt=(xt)</t>
    </r>
    <r>
      <rPr>
        <vertAlign val="subscript"/>
        <sz val="10"/>
        <rFont val="Arial Cyr"/>
        <family val="0"/>
      </rPr>
      <t>B</t>
    </r>
  </si>
  <si>
    <r>
      <t>yt=(yt)</t>
    </r>
    <r>
      <rPr>
        <vertAlign val="subscript"/>
        <sz val="10"/>
        <rFont val="Arial Cyr"/>
        <family val="0"/>
      </rPr>
      <t>B</t>
    </r>
  </si>
  <si>
    <r>
      <t>xtt=(xtt)</t>
    </r>
    <r>
      <rPr>
        <vertAlign val="subscript"/>
        <sz val="10"/>
        <rFont val="Arial Cyr"/>
        <family val="0"/>
      </rPr>
      <t>B</t>
    </r>
  </si>
  <si>
    <r>
      <t>ytt=(ytt)</t>
    </r>
    <r>
      <rPr>
        <vertAlign val="subscript"/>
        <sz val="10"/>
        <rFont val="Arial Cyr"/>
        <family val="0"/>
      </rPr>
      <t>B</t>
    </r>
  </si>
  <si>
    <r>
      <t xml:space="preserve">Тело 2 (в т.ч. т. </t>
    </r>
    <r>
      <rPr>
        <b/>
        <sz val="10"/>
        <rFont val="Arial Cyr"/>
        <family val="0"/>
      </rPr>
      <t>B</t>
    </r>
    <r>
      <rPr>
        <sz val="10"/>
        <rFont val="Arial Cyr"/>
        <family val="0"/>
      </rPr>
      <t>):</t>
    </r>
  </si>
  <si>
    <t>Тело 2:</t>
  </si>
  <si>
    <t>Добрый вечер, Юрий Алексеевич.</t>
  </si>
  <si>
    <t>Задание К3 сделано с ошибками- я это явно вижу по графикам и не только.</t>
  </si>
  <si>
    <t>1) в расчёте ФИ (для второго тела) получаются данные, недопустимые для расчёта arccos (выделил зелёным в работе), от этого страюат все остальные расчёты+ появляются нулевые точки на графиках. Что с этим делать не знаю.</t>
  </si>
  <si>
    <t>2) Для третьего тела мы написали уравнения (они есть в работе)- там етсь уравнение ускорения точки B по оси X, но ведь по оси X она вообще не двигается, только по Y.</t>
  </si>
  <si>
    <t>Как следует исправить эти ошибки? (и возможно какие-то ещё, которых я не вижу)</t>
  </si>
  <si>
    <t>Как закончу с работой К3 сразу же планирую приступить к подготовке выступления.</t>
  </si>
  <si>
    <t>С уважением, Андрей.</t>
  </si>
  <si>
    <t>Уважаемый  Андрей! Работу получил. Надеюсь, выступление будет  хорошим! Для прикрытия тылов должны подготовиться еще Волынчиков, Сторожик и Шурмин. Но основное выступление - твое! Алюшин Ю.А.</t>
  </si>
  <si>
    <t>L(CA)^2=</t>
  </si>
  <si>
    <t>x(A)=</t>
  </si>
  <si>
    <t>ТОЧКА В</t>
  </si>
  <si>
    <t>α(В)=</t>
  </si>
  <si>
    <t>β(В)=</t>
  </si>
  <si>
    <t>x(B)=</t>
  </si>
  <si>
    <t>β(A)=</t>
  </si>
  <si>
    <t>L(AB)=</t>
  </si>
  <si>
    <t>φtt1=</t>
  </si>
  <si>
    <t>φtt2=</t>
  </si>
  <si>
    <t>y(B)=</t>
  </si>
  <si>
    <t>Тело 3:    Точка К</t>
  </si>
  <si>
    <t>α(К)=</t>
  </si>
  <si>
    <t>β(К)=</t>
  </si>
  <si>
    <t>x(К)=</t>
  </si>
  <si>
    <t>y(К)=</t>
  </si>
  <si>
    <t>L(BK)^2=</t>
  </si>
  <si>
    <r>
      <t>(xtt)</t>
    </r>
    <r>
      <rPr>
        <vertAlign val="subscript"/>
        <sz val="10"/>
        <rFont val="Arial Cyr"/>
        <family val="0"/>
      </rPr>
      <t>B</t>
    </r>
    <r>
      <rPr>
        <sz val="10"/>
        <rFont val="Arial Cyr"/>
        <family val="0"/>
      </rPr>
      <t>=(xt</t>
    </r>
    <r>
      <rPr>
        <sz val="10"/>
        <rFont val="Arial Cyr"/>
        <family val="0"/>
      </rPr>
      <t>t</t>
    </r>
    <r>
      <rPr>
        <sz val="10"/>
        <rFont val="Arial Cyr"/>
        <family val="0"/>
      </rPr>
      <t>)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-φtt*(y</t>
    </r>
    <r>
      <rPr>
        <vertAlign val="subscript"/>
        <sz val="10"/>
        <rFont val="Arial Cyr"/>
        <family val="0"/>
      </rPr>
      <t>B</t>
    </r>
    <r>
      <rPr>
        <sz val="10"/>
        <rFont val="Arial Cyr"/>
        <family val="0"/>
      </rPr>
      <t>-y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)-(φt)^2*(xB-xA)</t>
    </r>
  </si>
  <si>
    <r>
      <t>(ytt)</t>
    </r>
    <r>
      <rPr>
        <vertAlign val="subscript"/>
        <sz val="10"/>
        <rFont val="Arial Cyr"/>
        <family val="0"/>
      </rPr>
      <t>B</t>
    </r>
    <r>
      <rPr>
        <sz val="10"/>
        <rFont val="Arial Cyr"/>
        <family val="0"/>
      </rPr>
      <t>=(y</t>
    </r>
    <r>
      <rPr>
        <sz val="10"/>
        <rFont val="Arial Cyr"/>
        <family val="0"/>
      </rPr>
      <t>tt</t>
    </r>
    <r>
      <rPr>
        <sz val="10"/>
        <rFont val="Arial Cyr"/>
        <family val="0"/>
      </rPr>
      <t>)</t>
    </r>
    <r>
      <rPr>
        <vertAlign val="subscript"/>
        <sz val="10"/>
        <rFont val="Arial Cyr"/>
        <family val="0"/>
      </rPr>
      <t>A+</t>
    </r>
    <r>
      <rPr>
        <sz val="10"/>
        <rFont val="Arial Cyr"/>
        <family val="0"/>
      </rPr>
      <t>φtt*(x</t>
    </r>
    <r>
      <rPr>
        <vertAlign val="subscript"/>
        <sz val="10"/>
        <rFont val="Arial Cyr"/>
        <family val="0"/>
      </rPr>
      <t>B</t>
    </r>
    <r>
      <rPr>
        <sz val="10"/>
        <rFont val="Arial Cyr"/>
        <family val="0"/>
      </rPr>
      <t>-x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)-(φt)^2*(yB-yA)</t>
    </r>
  </si>
  <si>
    <r>
      <t>φtt=(xtt)</t>
    </r>
    <r>
      <rPr>
        <vertAlign val="subscript"/>
        <sz val="10"/>
        <rFont val="Arial Cyr"/>
        <family val="0"/>
      </rPr>
      <t>A</t>
    </r>
    <r>
      <rPr>
        <sz val="10"/>
        <rFont val="Arial Cyr"/>
        <family val="0"/>
      </rPr>
      <t>/L*sin(π-φ)+</t>
    </r>
  </si>
  <si>
    <t>+(xt)A*φt*cos(π-φ)/L*sin^2(π-φ)</t>
  </si>
  <si>
    <t>Точка M:</t>
  </si>
  <si>
    <t>α(M)=</t>
  </si>
  <si>
    <t>β(M)=</t>
  </si>
  <si>
    <t xml:space="preserve"> Отправляю в таком виде, если замечу что-либо еще, напишу. Алюшин Ю.А.</t>
  </si>
  <si>
    <t>Уважаемый  Андрей! Ошибок оказалось больше, чем я ожидал. Они покрашены в оранжевый цвет. Длина АВ должна быть больше максимального удаления точки А от оси, иначе точка В не может геометрически оказаться на оси "у". Ошибки в формулах для тел 2 и 3 отмечены в строках 25-48 и в блоке формул Q-V.</t>
  </si>
  <si>
    <t>Лагранжева координата точка А должна быть найдены из формулы для S при t=0, в твоем случае получаем значение ячейки В1. Для точки В  значение "Бета" находим через длину АВ.</t>
  </si>
  <si>
    <t>xtt(M)=</t>
  </si>
  <si>
    <t>xt(M)=</t>
  </si>
  <si>
    <t>x(M)=</t>
  </si>
  <si>
    <t>yt(B)=</t>
  </si>
  <si>
    <t>ytt(B)=</t>
  </si>
  <si>
    <t>y(M)=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</si>
</sst>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2">
    <font>
      <sz val="10"/>
      <name val="Arial Cyr"/>
      <family val="0"/>
    </font>
    <font>
      <sz val="25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vertAlign val="superscript"/>
      <sz val="10"/>
      <name val="Arial Cyr"/>
      <family val="0"/>
    </font>
    <font>
      <vertAlign val="subscript"/>
      <sz val="10"/>
      <name val="Arial Cyr"/>
      <family val="0"/>
    </font>
    <font>
      <vertAlign val="subscript"/>
      <sz val="11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5.75"/>
      <name val="Arial Cyr"/>
      <family val="0"/>
    </font>
    <font>
      <sz val="3.5"/>
      <name val="Arial Cyr"/>
      <family val="0"/>
    </font>
    <font>
      <sz val="4.75"/>
      <name val="Arial Cyr"/>
      <family val="0"/>
    </font>
    <font>
      <sz val="3.75"/>
      <name val="Arial Cyr"/>
      <family val="0"/>
    </font>
    <font>
      <sz val="4"/>
      <name val="Arial Cyr"/>
      <family val="0"/>
    </font>
    <font>
      <sz val="5.5"/>
      <name val="Arial Cyr"/>
      <family val="0"/>
    </font>
    <font>
      <sz val="10"/>
      <name val="Arial Unicode MS"/>
      <family val="2"/>
    </font>
    <font>
      <sz val="5"/>
      <name val="Arial Cyr"/>
      <family val="0"/>
    </font>
    <font>
      <sz val="10.25"/>
      <name val="Arial Cyr"/>
      <family val="0"/>
    </font>
    <font>
      <sz val="9.75"/>
      <name val="Arial Cyr"/>
      <family val="0"/>
    </font>
    <font>
      <sz val="8.25"/>
      <name val="Arial Cyr"/>
      <family val="0"/>
    </font>
    <font>
      <sz val="9.5"/>
      <name val="Arial Cyr"/>
      <family val="0"/>
    </font>
    <font>
      <sz val="10.5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ck">
        <color indexed="11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2" fontId="0" fillId="2" borderId="7" xfId="0" applyNumberFormat="1" applyFont="1" applyFill="1" applyBorder="1" applyAlignment="1">
      <alignment horizontal="right"/>
    </xf>
    <xf numFmtId="2" fontId="0" fillId="3" borderId="7" xfId="0" applyNumberFormat="1" applyFill="1" applyBorder="1" applyAlignment="1">
      <alignment horizontal="left"/>
    </xf>
    <xf numFmtId="2" fontId="0" fillId="2" borderId="7" xfId="0" applyNumberForma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2" fontId="0" fillId="2" borderId="19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0" borderId="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2" borderId="20" xfId="0" applyNumberForma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2" borderId="22" xfId="0" applyNumberFormat="1" applyFill="1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3" fillId="2" borderId="25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0" fillId="0" borderId="23" xfId="0" applyNumberFormat="1" applyBorder="1" applyAlignment="1">
      <alignment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15" fillId="0" borderId="0" xfId="0" applyFont="1" applyAlignment="1">
      <alignment/>
    </xf>
    <xf numFmtId="0" fontId="0" fillId="4" borderId="0" xfId="0" applyFill="1" applyBorder="1" applyAlignment="1" quotePrefix="1">
      <alignment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0" borderId="30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  <xf numFmtId="2" fontId="0" fillId="0" borderId="3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3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325"/>
          <c:w val="0.960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'К3 Расчёт'!$A$12</c:f>
              <c:strCache>
                <c:ptCount val="1"/>
                <c:pt idx="0">
                  <c:v>x(A)=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'К3 Расчёт'!$B$12:$AE$12</c:f>
              <c:numCache/>
            </c:numRef>
          </c:val>
          <c:smooth val="0"/>
        </c:ser>
        <c:ser>
          <c:idx val="1"/>
          <c:order val="1"/>
          <c:tx>
            <c:strRef>
              <c:f>'К3 Расчёт'!$A$14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'К3 Расчёт'!$B$14:$AE$14</c:f>
              <c:numCache/>
            </c:numRef>
          </c:val>
          <c:smooth val="0"/>
        </c:ser>
        <c:ser>
          <c:idx val="2"/>
          <c:order val="2"/>
          <c:tx>
            <c:strRef>
              <c:f>'К3 Расчёт'!$A$16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808000"/>
                </a:solidFill>
              </a:ln>
            </c:spPr>
          </c:marker>
          <c:val>
            <c:numRef>
              <c:f>'К3 Расчёт'!$B$16:$AE$16</c:f>
              <c:numCache/>
            </c:numRef>
          </c:val>
          <c:smooth val="0"/>
        </c:ser>
        <c:axId val="25137346"/>
        <c:axId val="24909523"/>
      </c:line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09523"/>
        <c:crosses val="autoZero"/>
        <c:auto val="1"/>
        <c:lblOffset val="100"/>
        <c:noMultiLvlLbl val="0"/>
      </c:catAx>
      <c:valAx>
        <c:axId val="24909523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13734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7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0775"/>
          <c:y val="0.03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355"/>
          <c:y val="0"/>
          <c:w val="0.95175"/>
          <c:h val="0.9625"/>
        </c:manualLayout>
      </c:layout>
      <c:lineChart>
        <c:grouping val="standard"/>
        <c:varyColors val="0"/>
        <c:ser>
          <c:idx val="0"/>
          <c:order val="0"/>
          <c:tx>
            <c:strRef>
              <c:f>'К3 Расчёт'!$A$35</c:f>
              <c:strCache>
                <c:ptCount val="1"/>
                <c:pt idx="0">
                  <c:v>y(B)=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'К3 Расчёт'!$B$35:$AC$35</c:f>
              <c:numCache/>
            </c:numRef>
          </c:val>
          <c:smooth val="0"/>
        </c:ser>
        <c:marker val="1"/>
        <c:axId val="7303996"/>
        <c:axId val="65735965"/>
      </c:lineChart>
      <c:cat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730399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25"/>
          <c:y val="0.6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675"/>
          <c:w val="0.962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'К3 Расчёт'!$A$22</c:f>
              <c:strCache>
                <c:ptCount val="1"/>
                <c:pt idx="0">
                  <c:v>x(M)=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'К3 Расчёт'!$B$22:$AE$22</c:f>
              <c:numCache/>
            </c:numRef>
          </c:val>
          <c:smooth val="0"/>
        </c:ser>
        <c:ser>
          <c:idx val="1"/>
          <c:order val="1"/>
          <c:tx>
            <c:strRef>
              <c:f>'К3 Расчёт'!$A$29</c:f>
              <c:strCache>
                <c:ptCount val="1"/>
                <c:pt idx="0">
                  <c:v>xt(M)=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'К3 Расчёт'!$B$29:$AE$29</c:f>
              <c:numCache/>
            </c:numRef>
          </c:val>
          <c:smooth val="0"/>
        </c:ser>
        <c:ser>
          <c:idx val="2"/>
          <c:order val="2"/>
          <c:tx>
            <c:strRef>
              <c:f>'К3 Расчёт'!$A$31</c:f>
              <c:strCache>
                <c:ptCount val="1"/>
                <c:pt idx="0">
                  <c:v>xtt(M)=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'К3 Расчёт'!$B$31:$AE$31</c:f>
              <c:numCache/>
            </c:numRef>
          </c:val>
          <c:smooth val="0"/>
        </c:ser>
        <c:axId val="22859116"/>
        <c:axId val="4405453"/>
      </c:line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05453"/>
        <c:crosses val="autoZero"/>
        <c:auto val="1"/>
        <c:lblOffset val="100"/>
        <c:noMultiLvlLbl val="0"/>
      </c:catAx>
      <c:valAx>
        <c:axId val="4405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859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25"/>
          <c:y val="0.10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3925"/>
          <c:w val="0.98575"/>
          <c:h val="0.96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'К3 Расчёт'!$A$43</c:f>
              <c:strCache>
                <c:ptCount val="1"/>
                <c:pt idx="0">
                  <c:v>y(К)=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'К3 Расчёт'!$B$42:$Z$42</c:f>
              <c:numCache/>
            </c:numRef>
          </c:xVal>
          <c:yVal>
            <c:numRef>
              <c:f>'К3 Расчёт'!$B$43:$Z$43</c:f>
              <c:numCache/>
            </c:numRef>
          </c:yVal>
          <c:smooth val="1"/>
        </c:ser>
        <c:axId val="39649078"/>
        <c:axId val="21297383"/>
      </c:scatterChart>
      <c:valAx>
        <c:axId val="396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7383"/>
        <c:crosses val="autoZero"/>
        <c:crossBetween val="midCat"/>
        <c:dispUnits/>
      </c:valAx>
      <c:valAx>
        <c:axId val="212973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49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335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"/>
          <c:w val="0.961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'К3 Расчёт'!$A$43</c:f>
              <c:strCache>
                <c:ptCount val="1"/>
                <c:pt idx="0">
                  <c:v>y(К)=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'К3 Расчёт'!$B$43:$AE$43</c:f>
              <c:numCache/>
            </c:numRef>
          </c:val>
          <c:smooth val="0"/>
        </c:ser>
        <c:ser>
          <c:idx val="1"/>
          <c:order val="1"/>
          <c:tx>
            <c:strRef>
              <c:f>'К3 Расчёт'!$A$46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'К3 Расчёт'!$B$46:$AE$46</c:f>
              <c:numCache/>
            </c:numRef>
          </c:val>
          <c:smooth val="0"/>
        </c:ser>
        <c:ser>
          <c:idx val="2"/>
          <c:order val="2"/>
          <c:tx>
            <c:strRef>
              <c:f>'К3 Расчёт'!$A$48</c:f>
              <c:strCache>
                <c:ptCount val="1"/>
                <c:pt idx="0">
                  <c:v>ytt=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'К3 Расчёт'!$B$48:$AE$48</c:f>
              <c:numCache/>
            </c:numRef>
          </c:val>
          <c:smooth val="0"/>
        </c:ser>
        <c:axId val="57458720"/>
        <c:axId val="47366433"/>
      </c:line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366433"/>
        <c:crosses val="autoZero"/>
        <c:auto val="1"/>
        <c:lblOffset val="100"/>
        <c:noMultiLvlLbl val="0"/>
      </c:catAx>
      <c:valAx>
        <c:axId val="47366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45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199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"/>
          <c:w val="0.9625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'К3 Расчёт'!$A$35</c:f>
              <c:strCache>
                <c:ptCount val="1"/>
                <c:pt idx="0">
                  <c:v>y(B)=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'К3 Расчёт'!$B$35:$AC$35</c:f>
              <c:numCache/>
            </c:numRef>
          </c:val>
          <c:smooth val="0"/>
        </c:ser>
        <c:ser>
          <c:idx val="1"/>
          <c:order val="1"/>
          <c:tx>
            <c:strRef>
              <c:f>'К3 Расчёт'!$A$37</c:f>
              <c:strCache>
                <c:ptCount val="1"/>
                <c:pt idx="0">
                  <c:v>yt(B)=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'К3 Расчёт'!$B$37:$AC$37</c:f>
              <c:numCache/>
            </c:numRef>
          </c:val>
          <c:smooth val="0"/>
        </c:ser>
        <c:ser>
          <c:idx val="2"/>
          <c:order val="2"/>
          <c:tx>
            <c:strRef>
              <c:f>'К3 Расчёт'!$A$39</c:f>
              <c:strCache>
                <c:ptCount val="1"/>
                <c:pt idx="0">
                  <c:v>ytt(B)=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'К3 Расчёт'!$B$39:$AC$39</c:f>
              <c:numCache/>
            </c:numRef>
          </c:val>
          <c:smooth val="0"/>
        </c:ser>
        <c:marker val="1"/>
        <c:axId val="23644714"/>
        <c:axId val="11475835"/>
      </c:line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75835"/>
        <c:crosses val="autoZero"/>
        <c:auto val="1"/>
        <c:lblOffset val="100"/>
        <c:noMultiLvlLbl val="0"/>
      </c:catAx>
      <c:valAx>
        <c:axId val="1147583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36447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825"/>
          <c:y val="0.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'К3 Расчёт'!$A$12</c:f>
              <c:strCache>
                <c:ptCount val="1"/>
                <c:pt idx="0">
                  <c:v>x(A)=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'К3 Расчёт'!$B$12:$AC$12</c:f>
              <c:numCache/>
            </c:numRef>
          </c:val>
          <c:smooth val="0"/>
        </c:ser>
        <c:marker val="1"/>
        <c:axId val="36173652"/>
        <c:axId val="57127413"/>
      </c:line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27413"/>
        <c:crosses val="autoZero"/>
        <c:auto val="1"/>
        <c:lblOffset val="100"/>
        <c:noMultiLvlLbl val="0"/>
      </c:catAx>
      <c:valAx>
        <c:axId val="57127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7365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95"/>
          <c:w val="0.9637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'К3 Расчёт'!$A$22</c:f>
              <c:strCache>
                <c:ptCount val="1"/>
                <c:pt idx="0">
                  <c:v>x(M)=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'К3 Расчёт'!$B$22:$AC$22</c:f>
              <c:numCache/>
            </c:numRef>
          </c:val>
          <c:smooth val="0"/>
        </c:ser>
        <c:ser>
          <c:idx val="1"/>
          <c:order val="1"/>
          <c:tx>
            <c:strRef>
              <c:f>'К3 Расчёт'!$A$29</c:f>
              <c:strCache>
                <c:ptCount val="1"/>
                <c:pt idx="0">
                  <c:v>xt(M)=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'К3 Расчёт'!$B$29:$AC$29</c:f>
              <c:numCache/>
            </c:numRef>
          </c:val>
          <c:smooth val="0"/>
        </c:ser>
        <c:ser>
          <c:idx val="2"/>
          <c:order val="2"/>
          <c:tx>
            <c:strRef>
              <c:f>'К3 Расчёт'!$A$31</c:f>
              <c:strCache>
                <c:ptCount val="1"/>
                <c:pt idx="0">
                  <c:v>xtt(M)=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'К3 Расчёт'!$B$31:$AC$31</c:f>
              <c:numCache/>
            </c:numRef>
          </c:val>
          <c:smooth val="0"/>
        </c:ser>
        <c:marker val="1"/>
        <c:axId val="44384670"/>
        <c:axId val="63917711"/>
      </c:line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917711"/>
        <c:crosses val="autoZero"/>
        <c:auto val="1"/>
        <c:lblOffset val="100"/>
        <c:noMultiLvlLbl val="0"/>
      </c:catAx>
      <c:valAx>
        <c:axId val="6391771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3846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727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525"/>
          <c:y val="0.03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365"/>
          <c:y val="0"/>
          <c:w val="0.95875"/>
          <c:h val="0.96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'К3 Расчёт'!$A$23</c:f>
              <c:strCache>
                <c:ptCount val="1"/>
                <c:pt idx="0">
                  <c:v>y(M)=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'К3 Расчёт'!$B$22:$AC$22</c:f>
              <c:numCache/>
            </c:numRef>
          </c:xVal>
          <c:yVal>
            <c:numRef>
              <c:f>'К3 Расчёт'!$B$23:$AC$23</c:f>
              <c:numCache/>
            </c:numRef>
          </c:yVal>
          <c:smooth val="1"/>
        </c:ser>
        <c:axId val="38388488"/>
        <c:axId val="9952073"/>
      </c:scatterChart>
      <c:valAx>
        <c:axId val="3838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952073"/>
        <c:crosses val="autoZero"/>
        <c:crossBetween val="midCat"/>
        <c:dispUnits/>
      </c:valAx>
      <c:valAx>
        <c:axId val="995207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38848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095"/>
          <c:w val="0.958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'К3 Расчёт'!$A$23</c:f>
              <c:strCache>
                <c:ptCount val="1"/>
                <c:pt idx="0">
                  <c:v>y(M)=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'К3 Расчёт'!$B$23:$AC$23</c:f>
              <c:numCache/>
            </c:numRef>
          </c:val>
          <c:smooth val="0"/>
        </c:ser>
        <c:ser>
          <c:idx val="1"/>
          <c:order val="1"/>
          <c:tx>
            <c:strRef>
              <c:f>'К3 Расчёт'!$A$30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'К3 Расчёт'!$B$30:$AC$30</c:f>
              <c:numCache/>
            </c:numRef>
          </c:val>
          <c:smooth val="0"/>
        </c:ser>
        <c:ser>
          <c:idx val="2"/>
          <c:order val="2"/>
          <c:tx>
            <c:strRef>
              <c:f>'К3 Расчёт'!$A$32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'К3 Расчёт'!$B$32:$AC$32</c:f>
              <c:numCache/>
            </c:numRef>
          </c:val>
          <c:smooth val="0"/>
        </c:ser>
        <c:marker val="1"/>
        <c:axId val="22459794"/>
        <c:axId val="811555"/>
      </c:line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11555"/>
        <c:crosses val="autoZero"/>
        <c:auto val="1"/>
        <c:lblOffset val="100"/>
        <c:noMultiLvlLbl val="0"/>
      </c:catAx>
      <c:valAx>
        <c:axId val="81155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45979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656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71</xdr:row>
      <xdr:rowOff>123825</xdr:rowOff>
    </xdr:from>
    <xdr:to>
      <xdr:col>5</xdr:col>
      <xdr:colOff>628650</xdr:colOff>
      <xdr:row>105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2515850"/>
          <a:ext cx="3914775" cy="539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69</xdr:row>
      <xdr:rowOff>76200</xdr:rowOff>
    </xdr:from>
    <xdr:to>
      <xdr:col>14</xdr:col>
      <xdr:colOff>47625</xdr:colOff>
      <xdr:row>87</xdr:row>
      <xdr:rowOff>28575</xdr:rowOff>
    </xdr:to>
    <xdr:graphicFrame>
      <xdr:nvGraphicFramePr>
        <xdr:cNvPr id="2" name="Chart 3"/>
        <xdr:cNvGraphicFramePr/>
      </xdr:nvGraphicFramePr>
      <xdr:xfrm>
        <a:off x="4572000" y="12144375"/>
        <a:ext cx="564832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28575</xdr:colOff>
      <xdr:row>71</xdr:row>
      <xdr:rowOff>142875</xdr:rowOff>
    </xdr:from>
    <xdr:to>
      <xdr:col>28</xdr:col>
      <xdr:colOff>390525</xdr:colOff>
      <xdr:row>89</xdr:row>
      <xdr:rowOff>9525</xdr:rowOff>
    </xdr:to>
    <xdr:graphicFrame>
      <xdr:nvGraphicFramePr>
        <xdr:cNvPr id="3" name="Chart 5"/>
        <xdr:cNvGraphicFramePr/>
      </xdr:nvGraphicFramePr>
      <xdr:xfrm>
        <a:off x="17573625" y="12534900"/>
        <a:ext cx="31051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47625</xdr:colOff>
      <xdr:row>51</xdr:row>
      <xdr:rowOff>38100</xdr:rowOff>
    </xdr:from>
    <xdr:to>
      <xdr:col>28</xdr:col>
      <xdr:colOff>428625</xdr:colOff>
      <xdr:row>68</xdr:row>
      <xdr:rowOff>9525</xdr:rowOff>
    </xdr:to>
    <xdr:graphicFrame>
      <xdr:nvGraphicFramePr>
        <xdr:cNvPr id="4" name="Chart 6"/>
        <xdr:cNvGraphicFramePr/>
      </xdr:nvGraphicFramePr>
      <xdr:xfrm>
        <a:off x="17592675" y="9191625"/>
        <a:ext cx="312420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28575</xdr:colOff>
      <xdr:row>90</xdr:row>
      <xdr:rowOff>142875</xdr:rowOff>
    </xdr:from>
    <xdr:to>
      <xdr:col>28</xdr:col>
      <xdr:colOff>676275</xdr:colOff>
      <xdr:row>109</xdr:row>
      <xdr:rowOff>76200</xdr:rowOff>
    </xdr:to>
    <xdr:graphicFrame>
      <xdr:nvGraphicFramePr>
        <xdr:cNvPr id="5" name="Chart 7"/>
        <xdr:cNvGraphicFramePr/>
      </xdr:nvGraphicFramePr>
      <xdr:xfrm>
        <a:off x="17573625" y="15611475"/>
        <a:ext cx="3390900" cy="3009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247650</xdr:colOff>
      <xdr:row>71</xdr:row>
      <xdr:rowOff>28575</xdr:rowOff>
    </xdr:from>
    <xdr:to>
      <xdr:col>23</xdr:col>
      <xdr:colOff>723900</xdr:colOff>
      <xdr:row>90</xdr:row>
      <xdr:rowOff>9525</xdr:rowOff>
    </xdr:to>
    <xdr:graphicFrame>
      <xdr:nvGraphicFramePr>
        <xdr:cNvPr id="6" name="Chart 10"/>
        <xdr:cNvGraphicFramePr/>
      </xdr:nvGraphicFramePr>
      <xdr:xfrm>
        <a:off x="14106525" y="12420600"/>
        <a:ext cx="3219450" cy="3057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257175</xdr:colOff>
      <xdr:row>51</xdr:row>
      <xdr:rowOff>38100</xdr:rowOff>
    </xdr:from>
    <xdr:to>
      <xdr:col>13</xdr:col>
      <xdr:colOff>685800</xdr:colOff>
      <xdr:row>68</xdr:row>
      <xdr:rowOff>38100</xdr:rowOff>
    </xdr:to>
    <xdr:graphicFrame>
      <xdr:nvGraphicFramePr>
        <xdr:cNvPr id="7" name="Chart 11"/>
        <xdr:cNvGraphicFramePr/>
      </xdr:nvGraphicFramePr>
      <xdr:xfrm>
        <a:off x="4533900" y="9191625"/>
        <a:ext cx="553402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304800</xdr:colOff>
      <xdr:row>69</xdr:row>
      <xdr:rowOff>142875</xdr:rowOff>
    </xdr:from>
    <xdr:to>
      <xdr:col>18</xdr:col>
      <xdr:colOff>628650</xdr:colOff>
      <xdr:row>86</xdr:row>
      <xdr:rowOff>142875</xdr:rowOff>
    </xdr:to>
    <xdr:graphicFrame>
      <xdr:nvGraphicFramePr>
        <xdr:cNvPr id="8" name="Chart 12"/>
        <xdr:cNvGraphicFramePr/>
      </xdr:nvGraphicFramePr>
      <xdr:xfrm>
        <a:off x="10477500" y="12211050"/>
        <a:ext cx="3324225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247650</xdr:colOff>
      <xdr:row>51</xdr:row>
      <xdr:rowOff>66675</xdr:rowOff>
    </xdr:from>
    <xdr:to>
      <xdr:col>18</xdr:col>
      <xdr:colOff>561975</xdr:colOff>
      <xdr:row>67</xdr:row>
      <xdr:rowOff>152400</xdr:rowOff>
    </xdr:to>
    <xdr:graphicFrame>
      <xdr:nvGraphicFramePr>
        <xdr:cNvPr id="9" name="Chart 13"/>
        <xdr:cNvGraphicFramePr/>
      </xdr:nvGraphicFramePr>
      <xdr:xfrm>
        <a:off x="10420350" y="9220200"/>
        <a:ext cx="3314700" cy="2676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419100</xdr:colOff>
      <xdr:row>87</xdr:row>
      <xdr:rowOff>152400</xdr:rowOff>
    </xdr:from>
    <xdr:to>
      <xdr:col>18</xdr:col>
      <xdr:colOff>676275</xdr:colOff>
      <xdr:row>104</xdr:row>
      <xdr:rowOff>123825</xdr:rowOff>
    </xdr:to>
    <xdr:graphicFrame>
      <xdr:nvGraphicFramePr>
        <xdr:cNvPr id="10" name="Chart 14"/>
        <xdr:cNvGraphicFramePr/>
      </xdr:nvGraphicFramePr>
      <xdr:xfrm>
        <a:off x="10591800" y="15135225"/>
        <a:ext cx="3257550" cy="2724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133350</xdr:colOff>
      <xdr:row>51</xdr:row>
      <xdr:rowOff>104775</xdr:rowOff>
    </xdr:from>
    <xdr:to>
      <xdr:col>23</xdr:col>
      <xdr:colOff>781050</xdr:colOff>
      <xdr:row>68</xdr:row>
      <xdr:rowOff>76200</xdr:rowOff>
    </xdr:to>
    <xdr:graphicFrame>
      <xdr:nvGraphicFramePr>
        <xdr:cNvPr id="11" name="Chart 16"/>
        <xdr:cNvGraphicFramePr/>
      </xdr:nvGraphicFramePr>
      <xdr:xfrm>
        <a:off x="13992225" y="9258300"/>
        <a:ext cx="3390900" cy="2724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="75" zoomScaleNormal="75" workbookViewId="0" topLeftCell="A1">
      <selection activeCell="A7" sqref="A7"/>
    </sheetView>
  </sheetViews>
  <sheetFormatPr defaultColWidth="9.00390625" defaultRowHeight="12.75"/>
  <cols>
    <col min="1" max="1" width="90.25390625" style="0" customWidth="1"/>
  </cols>
  <sheetData>
    <row r="1" ht="31.5">
      <c r="A1" s="1" t="s">
        <v>0</v>
      </c>
    </row>
    <row r="2" ht="31.5">
      <c r="A2" s="1"/>
    </row>
    <row r="3" ht="31.5">
      <c r="A3" s="1" t="s">
        <v>1</v>
      </c>
    </row>
    <row r="4" ht="31.5">
      <c r="A4" s="1"/>
    </row>
    <row r="5" ht="31.5">
      <c r="A5" s="1"/>
    </row>
    <row r="6" ht="31.5">
      <c r="A6" s="1" t="s">
        <v>27</v>
      </c>
    </row>
    <row r="7" ht="31.5">
      <c r="A7" s="1" t="s">
        <v>2</v>
      </c>
    </row>
    <row r="8" ht="31.5">
      <c r="A8" s="1"/>
    </row>
    <row r="9" ht="31.5">
      <c r="A9" s="1" t="s">
        <v>3</v>
      </c>
    </row>
    <row r="10" ht="31.5">
      <c r="A10" s="1" t="s">
        <v>4</v>
      </c>
    </row>
    <row r="11" ht="31.5">
      <c r="A11" s="1" t="s">
        <v>5</v>
      </c>
    </row>
    <row r="12" ht="31.5">
      <c r="A12" s="1"/>
    </row>
    <row r="13" ht="31.5">
      <c r="A13" s="1"/>
    </row>
    <row r="14" ht="31.5">
      <c r="A14" s="1"/>
    </row>
    <row r="15" ht="31.5">
      <c r="A15" s="1"/>
    </row>
    <row r="16" ht="31.5">
      <c r="A16" s="1" t="s">
        <v>6</v>
      </c>
    </row>
    <row r="17" ht="31.5">
      <c r="A17" s="1" t="s">
        <v>7</v>
      </c>
    </row>
    <row r="18" ht="31.5">
      <c r="A18" s="1" t="s">
        <v>8</v>
      </c>
    </row>
    <row r="19" ht="31.5">
      <c r="A19" s="1"/>
    </row>
    <row r="20" ht="31.5">
      <c r="A20" s="1"/>
    </row>
    <row r="21" ht="31.5">
      <c r="A21" s="1"/>
    </row>
    <row r="22" ht="31.5">
      <c r="A22" s="1"/>
    </row>
    <row r="23" ht="31.5">
      <c r="A23" s="1" t="s">
        <v>9</v>
      </c>
    </row>
    <row r="24" ht="31.5">
      <c r="A24" s="1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tabSelected="1" view="pageBreakPreview" zoomScale="60" zoomScaleNormal="75" workbookViewId="0" topLeftCell="A82">
      <selection activeCell="D62" sqref="D62"/>
    </sheetView>
  </sheetViews>
  <sheetFormatPr defaultColWidth="9.00390625" defaultRowHeight="12.75"/>
  <cols>
    <col min="2" max="3" width="9.25390625" style="0" bestFit="1" customWidth="1"/>
    <col min="4" max="4" width="10.125" style="0" customWidth="1"/>
    <col min="5" max="11" width="9.25390625" style="0" bestFit="1" customWidth="1"/>
    <col min="12" max="14" width="10.375" style="0" bestFit="1" customWidth="1"/>
    <col min="16" max="16" width="9.75390625" style="0" customWidth="1"/>
    <col min="17" max="17" width="11.625" style="0" customWidth="1"/>
    <col min="24" max="24" width="12.375" style="0" customWidth="1"/>
    <col min="30" max="16384" width="0" style="7" hidden="1" customWidth="1"/>
  </cols>
  <sheetData>
    <row r="1" spans="1:10" ht="18.75">
      <c r="A1" s="2" t="s">
        <v>14</v>
      </c>
      <c r="B1" s="4">
        <v>0</v>
      </c>
      <c r="C1" s="38" t="s">
        <v>17</v>
      </c>
      <c r="D1" s="4">
        <v>2</v>
      </c>
      <c r="E1" s="2" t="s">
        <v>19</v>
      </c>
      <c r="F1" s="4">
        <v>1</v>
      </c>
      <c r="G1" s="2" t="s">
        <v>21</v>
      </c>
      <c r="H1" s="3">
        <v>0.001</v>
      </c>
      <c r="I1" s="2" t="s">
        <v>23</v>
      </c>
      <c r="J1" s="4">
        <f>PI()/D1</f>
        <v>1.5707963267948966</v>
      </c>
    </row>
    <row r="2" spans="1:24" ht="19.5" thickBot="1">
      <c r="A2" s="2" t="s">
        <v>15</v>
      </c>
      <c r="B2" s="4">
        <v>2</v>
      </c>
      <c r="C2" s="38" t="s">
        <v>18</v>
      </c>
      <c r="D2" s="4">
        <v>3</v>
      </c>
      <c r="E2" s="2" t="s">
        <v>20</v>
      </c>
      <c r="F2" s="4">
        <v>1</v>
      </c>
      <c r="G2" s="2" t="s">
        <v>22</v>
      </c>
      <c r="H2" s="3">
        <v>4</v>
      </c>
      <c r="I2" s="2" t="s">
        <v>24</v>
      </c>
      <c r="J2" s="4">
        <f>PI()/D2</f>
        <v>1.0471975511965976</v>
      </c>
      <c r="Q2" s="40" t="s">
        <v>36</v>
      </c>
      <c r="X2" s="40" t="s">
        <v>53</v>
      </c>
    </row>
    <row r="3" spans="1:24" ht="27" customHeight="1" thickTop="1">
      <c r="A3" s="2" t="s">
        <v>16</v>
      </c>
      <c r="B3" s="4">
        <v>0</v>
      </c>
      <c r="C3" s="39" t="s">
        <v>49</v>
      </c>
      <c r="D3" s="4">
        <v>4</v>
      </c>
      <c r="E3" s="5"/>
      <c r="F3" s="6"/>
      <c r="G3" s="2" t="s">
        <v>11</v>
      </c>
      <c r="H3" s="4">
        <f>(H2-H1)/24</f>
        <v>0.166625</v>
      </c>
      <c r="I3" s="5"/>
      <c r="J3" s="6"/>
      <c r="Q3" s="15" t="s">
        <v>37</v>
      </c>
      <c r="R3" s="8"/>
      <c r="S3" s="8"/>
      <c r="T3" s="8"/>
      <c r="U3" s="8" t="s">
        <v>41</v>
      </c>
      <c r="V3" s="9"/>
      <c r="X3" s="19" t="s">
        <v>54</v>
      </c>
    </row>
    <row r="4" spans="1:24" ht="16.5" thickBot="1">
      <c r="A4" s="2" t="s">
        <v>25</v>
      </c>
      <c r="B4" s="4">
        <v>2</v>
      </c>
      <c r="D4" s="40" t="s">
        <v>35</v>
      </c>
      <c r="Q4" s="16" t="s">
        <v>38</v>
      </c>
      <c r="R4" s="7"/>
      <c r="S4" s="7"/>
      <c r="T4" s="7"/>
      <c r="U4" s="7" t="s">
        <v>45</v>
      </c>
      <c r="V4" s="10"/>
      <c r="X4" s="20" t="s">
        <v>55</v>
      </c>
    </row>
    <row r="5" spans="1:24" ht="19.5" thickTop="1">
      <c r="A5" s="2" t="s">
        <v>44</v>
      </c>
      <c r="B5" s="4">
        <v>0</v>
      </c>
      <c r="D5" s="55" t="s">
        <v>26</v>
      </c>
      <c r="E5" s="56"/>
      <c r="F5" s="56"/>
      <c r="G5" s="56"/>
      <c r="H5" s="56"/>
      <c r="I5" s="11"/>
      <c r="J5" s="11"/>
      <c r="K5" s="11"/>
      <c r="L5" s="11"/>
      <c r="M5" s="8"/>
      <c r="N5" s="8"/>
      <c r="O5" s="9"/>
      <c r="Q5" s="16" t="s">
        <v>39</v>
      </c>
      <c r="R5" s="7"/>
      <c r="S5" s="7"/>
      <c r="T5" s="7"/>
      <c r="U5" s="7" t="s">
        <v>50</v>
      </c>
      <c r="V5" s="10"/>
      <c r="X5" s="20" t="s">
        <v>57</v>
      </c>
    </row>
    <row r="6" spans="4:24" ht="15.75">
      <c r="D6" s="57" t="s">
        <v>12</v>
      </c>
      <c r="E6" s="58"/>
      <c r="F6" s="58"/>
      <c r="G6" s="58"/>
      <c r="H6" s="58"/>
      <c r="I6" s="58"/>
      <c r="J6" s="58"/>
      <c r="K6" s="58"/>
      <c r="L6" s="58"/>
      <c r="M6" s="7"/>
      <c r="N6" s="7"/>
      <c r="O6" s="10"/>
      <c r="Q6" s="16" t="s">
        <v>40</v>
      </c>
      <c r="R6" s="7"/>
      <c r="S6" s="7"/>
      <c r="T6" s="7"/>
      <c r="U6" s="7" t="s">
        <v>90</v>
      </c>
      <c r="V6" s="10"/>
      <c r="X6" s="20" t="s">
        <v>58</v>
      </c>
    </row>
    <row r="7" spans="4:24" ht="16.5" thickBot="1">
      <c r="D7" s="59" t="s">
        <v>13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  <c r="Q7" s="66" t="s">
        <v>88</v>
      </c>
      <c r="R7" s="7"/>
      <c r="S7" s="7"/>
      <c r="T7" s="7"/>
      <c r="U7" s="47" t="s">
        <v>91</v>
      </c>
      <c r="V7" s="10"/>
      <c r="X7" s="20" t="s">
        <v>59</v>
      </c>
    </row>
    <row r="8" spans="17:24" ht="17.25" thickBot="1" thickTop="1">
      <c r="Q8" s="67" t="s">
        <v>89</v>
      </c>
      <c r="R8" s="17"/>
      <c r="S8" s="17"/>
      <c r="T8" s="17"/>
      <c r="U8" s="17"/>
      <c r="V8" s="18"/>
      <c r="X8" s="21" t="s">
        <v>60</v>
      </c>
    </row>
    <row r="9" spans="7:10" ht="17.25" thickBot="1" thickTop="1">
      <c r="G9" s="12" t="s">
        <v>48</v>
      </c>
      <c r="H9" s="65">
        <f>B1</f>
        <v>0</v>
      </c>
      <c r="I9" s="14" t="s">
        <v>77</v>
      </c>
      <c r="J9" s="29">
        <f>B13</f>
        <v>0</v>
      </c>
    </row>
    <row r="10" spans="1:26" ht="15.75" thickBot="1" thickTop="1">
      <c r="A10" s="37" t="s">
        <v>28</v>
      </c>
      <c r="B10" s="22">
        <f>H1</f>
        <v>0.001</v>
      </c>
      <c r="C10" s="23">
        <f>B10+$H$3</f>
        <v>0.167625</v>
      </c>
      <c r="D10" s="23">
        <f aca="true" t="shared" si="0" ref="D10:Z10">C10+$H$3</f>
        <v>0.33425</v>
      </c>
      <c r="E10" s="23">
        <f t="shared" si="0"/>
        <v>0.500875</v>
      </c>
      <c r="F10" s="23">
        <f t="shared" si="0"/>
        <v>0.6675</v>
      </c>
      <c r="G10" s="23">
        <f t="shared" si="0"/>
        <v>0.834125</v>
      </c>
      <c r="H10" s="23">
        <f t="shared" si="0"/>
        <v>1.00075</v>
      </c>
      <c r="I10" s="23">
        <f t="shared" si="0"/>
        <v>1.167375</v>
      </c>
      <c r="J10" s="23">
        <f t="shared" si="0"/>
        <v>1.334</v>
      </c>
      <c r="K10" s="23">
        <f t="shared" si="0"/>
        <v>1.500625</v>
      </c>
      <c r="L10" s="23">
        <f t="shared" si="0"/>
        <v>1.6672500000000001</v>
      </c>
      <c r="M10" s="23">
        <f t="shared" si="0"/>
        <v>1.8338750000000001</v>
      </c>
      <c r="N10" s="23">
        <f t="shared" si="0"/>
        <v>2.0005</v>
      </c>
      <c r="O10" s="23">
        <f t="shared" si="0"/>
        <v>2.167125</v>
      </c>
      <c r="P10" s="23">
        <f t="shared" si="0"/>
        <v>2.3337499999999998</v>
      </c>
      <c r="Q10" s="23">
        <f t="shared" si="0"/>
        <v>2.5003749999999996</v>
      </c>
      <c r="R10" s="23">
        <f t="shared" si="0"/>
        <v>2.6669999999999994</v>
      </c>
      <c r="S10" s="23">
        <f t="shared" si="0"/>
        <v>2.833624999999999</v>
      </c>
      <c r="T10" s="23">
        <f t="shared" si="0"/>
        <v>3.000249999999999</v>
      </c>
      <c r="U10" s="23">
        <f t="shared" si="0"/>
        <v>3.1668749999999988</v>
      </c>
      <c r="V10" s="23">
        <f t="shared" si="0"/>
        <v>3.3334999999999986</v>
      </c>
      <c r="W10" s="23">
        <f t="shared" si="0"/>
        <v>3.5001249999999984</v>
      </c>
      <c r="X10" s="23">
        <f t="shared" si="0"/>
        <v>3.666749999999998</v>
      </c>
      <c r="Y10" s="23">
        <f t="shared" si="0"/>
        <v>3.833374999999998</v>
      </c>
      <c r="Z10" s="24">
        <f t="shared" si="0"/>
        <v>3.999999999999998</v>
      </c>
    </row>
    <row r="11" spans="1:29" ht="14.25" thickBot="1" thickTop="1">
      <c r="A11" s="62" t="s">
        <v>34</v>
      </c>
      <c r="B11" s="63"/>
      <c r="C11" s="63" t="s">
        <v>51</v>
      </c>
      <c r="D11" s="6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6"/>
      <c r="AA11" s="7"/>
      <c r="AB11" s="7"/>
      <c r="AC11" s="7"/>
    </row>
    <row r="12" spans="1:29" ht="13.5" thickTop="1">
      <c r="A12" s="27" t="s">
        <v>72</v>
      </c>
      <c r="B12" s="35">
        <f>$B$1+$B$2*(SIN($J$1*B10))^$F$1+$B$3*(SIN($J$2*B10))^$F$2</f>
        <v>0.003141591361661758</v>
      </c>
      <c r="C12" s="35">
        <f>$B$1+$B$2*(SIN($J$1*C10))^$F$1+$B$3*(SIN($J$2*C10))^$F$2</f>
        <v>0.520545608690054</v>
      </c>
      <c r="D12" s="35">
        <f>$B$1+$B$2*(SIN($J$1*D10))^$F$1+$B$3*(SIN($J$2*D10))^$F$2</f>
        <v>1.0024929366130508</v>
      </c>
      <c r="E12" s="35">
        <f>$B$1+$B$2*(SIN($J$1*E10))^$F$1+$B$3*(SIN($J$2*E10))^$F$2</f>
        <v>1.4161559872485292</v>
      </c>
      <c r="F12" s="35">
        <f aca="true" t="shared" si="1" ref="F12:Z12">$B$1+$B$2*(SIN($J$1*F10))^$F$1+$B$3*(SIN($J$2*F10))^$F$2</f>
        <v>1.7333583202231284</v>
      </c>
      <c r="G12" s="35">
        <f t="shared" si="1"/>
        <v>1.9324938660374813</v>
      </c>
      <c r="H12" s="35">
        <f t="shared" si="1"/>
        <v>1.9999986120870417</v>
      </c>
      <c r="I12" s="35">
        <f t="shared" si="1"/>
        <v>1.931274508221905</v>
      </c>
      <c r="J12" s="35">
        <f t="shared" si="1"/>
        <v>1.7310026605060378</v>
      </c>
      <c r="K12" s="35">
        <f t="shared" si="1"/>
        <v>1.4128244801482985</v>
      </c>
      <c r="L12" s="35">
        <f t="shared" si="1"/>
        <v>0.9984125059775275</v>
      </c>
      <c r="M12" s="35">
        <f t="shared" si="1"/>
        <v>0.5159941908984318</v>
      </c>
      <c r="N12" s="35">
        <f t="shared" si="1"/>
        <v>-0.0015707961653044227</v>
      </c>
      <c r="O12" s="35">
        <f t="shared" si="1"/>
        <v>-0.5190287892772649</v>
      </c>
      <c r="P12" s="35">
        <f t="shared" si="1"/>
        <v>-1.001133410337595</v>
      </c>
      <c r="Q12" s="35">
        <f t="shared" si="1"/>
        <v>-1.4150463575251369</v>
      </c>
      <c r="R12" s="35">
        <f t="shared" si="1"/>
        <v>-1.7325741688947736</v>
      </c>
      <c r="S12" s="35">
        <f t="shared" si="1"/>
        <v>-1.9320886051580415</v>
      </c>
      <c r="T12" s="35">
        <f t="shared" si="1"/>
        <v>-1.9999998457874333</v>
      </c>
      <c r="U12" s="35">
        <f t="shared" si="1"/>
        <v>-1.9316821524692775</v>
      </c>
      <c r="V12" s="35">
        <f t="shared" si="1"/>
        <v>-1.731788948827626</v>
      </c>
      <c r="W12" s="35">
        <f t="shared" si="1"/>
        <v>-1.41393585493006</v>
      </c>
      <c r="X12" s="35">
        <f t="shared" si="1"/>
        <v>-0.9997732665127592</v>
      </c>
      <c r="Y12" s="35">
        <f t="shared" si="1"/>
        <v>-0.5175116497014484</v>
      </c>
      <c r="Z12" s="36">
        <f t="shared" si="1"/>
        <v>-7.59548673956445E-15</v>
      </c>
      <c r="AA12" s="7"/>
      <c r="AB12" s="7"/>
      <c r="AC12" s="7"/>
    </row>
    <row r="13" spans="1:29" ht="12.75">
      <c r="A13" s="28" t="s">
        <v>29</v>
      </c>
      <c r="B13" s="32">
        <v>0</v>
      </c>
      <c r="C13" s="32">
        <f>$B$13</f>
        <v>0</v>
      </c>
      <c r="D13" s="32">
        <f aca="true" t="shared" si="2" ref="D13:Z13">$B$13</f>
        <v>0</v>
      </c>
      <c r="E13" s="32">
        <f t="shared" si="2"/>
        <v>0</v>
      </c>
      <c r="F13" s="32">
        <f t="shared" si="2"/>
        <v>0</v>
      </c>
      <c r="G13" s="32">
        <f t="shared" si="2"/>
        <v>0</v>
      </c>
      <c r="H13" s="32">
        <f t="shared" si="2"/>
        <v>0</v>
      </c>
      <c r="I13" s="32">
        <f t="shared" si="2"/>
        <v>0</v>
      </c>
      <c r="J13" s="32">
        <f t="shared" si="2"/>
        <v>0</v>
      </c>
      <c r="K13" s="32">
        <f t="shared" si="2"/>
        <v>0</v>
      </c>
      <c r="L13" s="32">
        <f t="shared" si="2"/>
        <v>0</v>
      </c>
      <c r="M13" s="32">
        <f t="shared" si="2"/>
        <v>0</v>
      </c>
      <c r="N13" s="32">
        <f t="shared" si="2"/>
        <v>0</v>
      </c>
      <c r="O13" s="32">
        <f t="shared" si="2"/>
        <v>0</v>
      </c>
      <c r="P13" s="32">
        <f t="shared" si="2"/>
        <v>0</v>
      </c>
      <c r="Q13" s="32">
        <f t="shared" si="2"/>
        <v>0</v>
      </c>
      <c r="R13" s="32">
        <f t="shared" si="2"/>
        <v>0</v>
      </c>
      <c r="S13" s="32">
        <f t="shared" si="2"/>
        <v>0</v>
      </c>
      <c r="T13" s="32">
        <f t="shared" si="2"/>
        <v>0</v>
      </c>
      <c r="U13" s="32">
        <f t="shared" si="2"/>
        <v>0</v>
      </c>
      <c r="V13" s="32">
        <f t="shared" si="2"/>
        <v>0</v>
      </c>
      <c r="W13" s="32">
        <f t="shared" si="2"/>
        <v>0</v>
      </c>
      <c r="X13" s="32">
        <f t="shared" si="2"/>
        <v>0</v>
      </c>
      <c r="Y13" s="32">
        <f t="shared" si="2"/>
        <v>0</v>
      </c>
      <c r="Z13" s="33">
        <f t="shared" si="2"/>
        <v>0</v>
      </c>
      <c r="AA13" s="7"/>
      <c r="AB13" s="7"/>
      <c r="AC13" s="7"/>
    </row>
    <row r="14" spans="1:29" ht="12.75">
      <c r="A14" s="28" t="s">
        <v>30</v>
      </c>
      <c r="B14" s="32">
        <f>$B$2*$F$1*(SIN($J$1*B10))^($F$1-1)*COS($J$1*B10)*$J$1+$B$3*$F$2*(SIN($J$2*B10))^($F$2-1)*COS($J$2*B10)*$J$2</f>
        <v>3.141588777806005</v>
      </c>
      <c r="C14" s="32">
        <f>$B$2*$F$1*(SIN($J$1*C10))^($F$1-1)*COS($J$1*C10)*$J$1+$B$3*$F$2*(SIN($J$2*C10))^($F$2-1)*COS($J$2*C10)*$J$2</f>
        <v>3.033318038741816</v>
      </c>
      <c r="D14" s="32">
        <f>$B$2*$F$1*(SIN($J$1*D10))^($F$1-1)*COS($J$1*D10)*$J$1+$B$3*$F$2*(SIN($J$2*D10))^($F$2-1)*COS($J$2*D10)*$J$2</f>
        <v>2.718434442375645</v>
      </c>
      <c r="E14" s="32">
        <f>$B$2*$F$1*(SIN($J$1*E10))^($F$1-1)*COS($J$1*E10)*$J$1+$B$3*$F$2*(SIN($J$2*E10))^($F$2-1)*COS($J$2*E10)*$J$2</f>
        <v>2.218386118686544</v>
      </c>
      <c r="F14" s="32">
        <f aca="true" t="shared" si="3" ref="F14:Z14">$B$2*$F$1*(SIN($J$1*F10))^($F$1-1)*COS($J$1*F10)*$J$1+$B$3*$F$2*(SIN($J$2*F10))^($F$2-1)*COS($J$2*F10)*$J$2</f>
        <v>1.5672335953300063</v>
      </c>
      <c r="G14" s="32">
        <f t="shared" si="3"/>
        <v>0.8093297827729786</v>
      </c>
      <c r="H14" s="32">
        <f t="shared" si="3"/>
        <v>-0.0037011007942742546</v>
      </c>
      <c r="I14" s="32">
        <f t="shared" si="3"/>
        <v>-0.8164798858342706</v>
      </c>
      <c r="J14" s="32">
        <f t="shared" si="3"/>
        <v>-1.5736445743676615</v>
      </c>
      <c r="K14" s="32">
        <f t="shared" si="3"/>
        <v>-2.223621293246961</v>
      </c>
      <c r="L14" s="32">
        <f t="shared" si="3"/>
        <v>-2.722137221306632</v>
      </c>
      <c r="M14" s="32">
        <f t="shared" si="3"/>
        <v>-3.0352362092107197</v>
      </c>
      <c r="N14" s="32">
        <f t="shared" si="3"/>
        <v>-3.141591684643697</v>
      </c>
      <c r="O14" s="32">
        <f t="shared" si="3"/>
        <v>-3.033959300528119</v>
      </c>
      <c r="P14" s="32">
        <f t="shared" si="3"/>
        <v>-2.719670379902428</v>
      </c>
      <c r="Q14" s="32">
        <f t="shared" si="3"/>
        <v>-2.2201325467214663</v>
      </c>
      <c r="R14" s="32">
        <f t="shared" si="3"/>
        <v>-1.56937155684919</v>
      </c>
      <c r="S14" s="32">
        <f t="shared" si="3"/>
        <v>-0.8117136516559033</v>
      </c>
      <c r="T14" s="32">
        <f t="shared" si="3"/>
        <v>0.0012337005184219444</v>
      </c>
      <c r="U14" s="32">
        <f t="shared" si="3"/>
        <v>0.8140970198330503</v>
      </c>
      <c r="V14" s="32">
        <f t="shared" si="3"/>
        <v>1.5715085503011337</v>
      </c>
      <c r="W14" s="32">
        <f t="shared" si="3"/>
        <v>2.2218776052670774</v>
      </c>
      <c r="X14" s="32">
        <f t="shared" si="3"/>
        <v>2.7209046397998686</v>
      </c>
      <c r="Y14" s="32">
        <f t="shared" si="3"/>
        <v>3.034598690815887</v>
      </c>
      <c r="Z14" s="33">
        <f t="shared" si="3"/>
        <v>3.141592653589793</v>
      </c>
      <c r="AA14" s="7"/>
      <c r="AB14" s="7"/>
      <c r="AC14" s="7"/>
    </row>
    <row r="15" spans="1:29" ht="12.75">
      <c r="A15" s="28" t="s">
        <v>31</v>
      </c>
      <c r="B15" s="32">
        <f>0</f>
        <v>0</v>
      </c>
      <c r="C15" s="32">
        <f>0</f>
        <v>0</v>
      </c>
      <c r="D15" s="32">
        <f>0</f>
        <v>0</v>
      </c>
      <c r="E15" s="32">
        <f>0</f>
        <v>0</v>
      </c>
      <c r="F15" s="32">
        <f>0</f>
        <v>0</v>
      </c>
      <c r="G15" s="32">
        <f>0</f>
        <v>0</v>
      </c>
      <c r="H15" s="32">
        <f>0</f>
        <v>0</v>
      </c>
      <c r="I15" s="32">
        <f>0</f>
        <v>0</v>
      </c>
      <c r="J15" s="32">
        <f>0</f>
        <v>0</v>
      </c>
      <c r="K15" s="32">
        <f>0</f>
        <v>0</v>
      </c>
      <c r="L15" s="32">
        <f>0</f>
        <v>0</v>
      </c>
      <c r="M15" s="32">
        <f>0</f>
        <v>0</v>
      </c>
      <c r="N15" s="32">
        <f>0</f>
        <v>0</v>
      </c>
      <c r="O15" s="32">
        <f>0</f>
        <v>0</v>
      </c>
      <c r="P15" s="32">
        <f>0</f>
        <v>0</v>
      </c>
      <c r="Q15" s="32">
        <f>0</f>
        <v>0</v>
      </c>
      <c r="R15" s="32">
        <f>0</f>
        <v>0</v>
      </c>
      <c r="S15" s="32">
        <f>0</f>
        <v>0</v>
      </c>
      <c r="T15" s="32">
        <f>0</f>
        <v>0</v>
      </c>
      <c r="U15" s="32">
        <f>0</f>
        <v>0</v>
      </c>
      <c r="V15" s="32">
        <f>0</f>
        <v>0</v>
      </c>
      <c r="W15" s="32">
        <f>0</f>
        <v>0</v>
      </c>
      <c r="X15" s="32">
        <f>0</f>
        <v>0</v>
      </c>
      <c r="Y15" s="32">
        <f>0</f>
        <v>0</v>
      </c>
      <c r="Z15" s="33">
        <f>0</f>
        <v>0</v>
      </c>
      <c r="AA15" s="7"/>
      <c r="AB15" s="7"/>
      <c r="AC15" s="7"/>
    </row>
    <row r="16" spans="1:29" ht="12.75">
      <c r="A16" s="28" t="s">
        <v>32</v>
      </c>
      <c r="B16" s="32">
        <f>($J$1)^2*$B$2*$F$1*(($F$1-1)*(SIN($J$1*B10))^($F$1-2)*(COS($J$1*B10))^2-(SIN($J$1*B10))^$F$1)+($J$2)^2*$B$3*$F$2*(($F$2-1)*(SIN($J$2*B10))^($F$2-2)*(COS($J$2*B10))^2-(SIN($J$2*B10))^$F$2)</f>
        <v>-0.007751565982370298</v>
      </c>
      <c r="C16" s="32">
        <f>($J$1)^2*$B$2*$F$1*(($F$1-1)*(SIN($J$1*C10))^($F$1-2)*(COS($J$1*C10))^2-(SIN($J$1*C10))^$F$1)+($J$2)^2*$B$3*$F$2*(($F$2-1)*(SIN($J$2*C10))^($F$2-2)*(COS($J$2*C10))^2-(SIN($J$2*C10))^$F$2)</f>
        <v>-1.284394807623774</v>
      </c>
      <c r="D16" s="32">
        <f>($J$1)^2*$B$2*$F$1*(($F$1-1)*(SIN($J$1*D10))^($F$1-2)*(COS($J$1*D10))^2-(SIN($J$1*D10))^$F$1)+($J$2)^2*$B$3*$F$2*(($F$2-1)*(SIN($J$2*D10))^($F$2-2)*(COS($J$2*D10))^2-(SIN($J$2*D10))^$F$2)</f>
        <v>-2.4735521748142903</v>
      </c>
      <c r="E16" s="32">
        <f>($J$1)^2*$B$2*$F$1*(($F$1-1)*(SIN($J$1*E10))^($F$1-2)*(COS($J$1*E10))^2-(SIN($J$1*E10))^$F$1)+($J$2)^2*$B$3*$F$2*(($F$2-1)*(SIN($J$2*E10))^($F$2-2)*(COS($J$2*E10))^2-(SIN($J$2*E10))^$F$2)</f>
        <v>-3.494224841094282</v>
      </c>
      <c r="F16" s="32">
        <f aca="true" t="shared" si="4" ref="F16:Z16">($J$1)^2*$B$2*$F$1*(($F$1-1)*(SIN($J$1*F10))^($F$1-2)*(COS($J$1*F10))^2-(SIN($J$1*F10))^$F$1)+($J$2)^2*$B$3*$F$2*(($F$2-1)*(SIN($J$2*F10))^($F$2-2)*(COS($J$2*F10))^2-(SIN($J$2*F10))^$F$2)</f>
        <v>-4.2768902264847615</v>
      </c>
      <c r="G16" s="32">
        <f t="shared" si="4"/>
        <v>-4.768237491330429</v>
      </c>
      <c r="H16" s="32">
        <f t="shared" si="4"/>
        <v>-4.934798776006718</v>
      </c>
      <c r="I16" s="32">
        <f t="shared" si="4"/>
        <v>-4.76522884651465</v>
      </c>
      <c r="J16" s="32">
        <f t="shared" si="4"/>
        <v>-4.271077869106945</v>
      </c>
      <c r="K16" s="32">
        <f t="shared" si="4"/>
        <v>-3.486004676809608</v>
      </c>
      <c r="L16" s="32">
        <f t="shared" si="4"/>
        <v>-2.463484115774615</v>
      </c>
      <c r="M16" s="32">
        <f t="shared" si="4"/>
        <v>-1.2731646343569263</v>
      </c>
      <c r="N16" s="32">
        <f t="shared" si="4"/>
        <v>0.0038757841865757043</v>
      </c>
      <c r="O16" s="32">
        <f t="shared" si="4"/>
        <v>1.2806522057357437</v>
      </c>
      <c r="P16" s="32">
        <f t="shared" si="4"/>
        <v>2.4701976781863815</v>
      </c>
      <c r="Q16" s="32">
        <f t="shared" si="4"/>
        <v>3.491486939493889</v>
      </c>
      <c r="R16" s="32">
        <f t="shared" si="4"/>
        <v>4.274955410634399</v>
      </c>
      <c r="S16" s="32">
        <f t="shared" si="4"/>
        <v>4.767237550190601</v>
      </c>
      <c r="T16" s="32">
        <f t="shared" si="4"/>
        <v>4.9348018200404224</v>
      </c>
      <c r="U16" s="32">
        <f t="shared" si="4"/>
        <v>4.766234668379137</v>
      </c>
      <c r="V16" s="32">
        <f t="shared" si="4"/>
        <v>4.273017957776762</v>
      </c>
      <c r="W16" s="32">
        <f t="shared" si="4"/>
        <v>3.488746884168941</v>
      </c>
      <c r="X16" s="32">
        <f t="shared" si="4"/>
        <v>2.466841657816453</v>
      </c>
      <c r="Y16" s="32">
        <f t="shared" si="4"/>
        <v>1.2769088138771072</v>
      </c>
      <c r="Z16" s="33">
        <f t="shared" si="4"/>
        <v>1.874111233830529E-14</v>
      </c>
      <c r="AA16" s="7"/>
      <c r="AB16" s="7"/>
      <c r="AC16" s="7"/>
    </row>
    <row r="17" spans="1:29" ht="13.5" thickBot="1">
      <c r="A17" s="28" t="s">
        <v>33</v>
      </c>
      <c r="B17" s="32">
        <f>0</f>
        <v>0</v>
      </c>
      <c r="C17" s="32">
        <f>0</f>
        <v>0</v>
      </c>
      <c r="D17" s="32">
        <f>0</f>
        <v>0</v>
      </c>
      <c r="E17" s="32">
        <f>0</f>
        <v>0</v>
      </c>
      <c r="F17" s="32">
        <f>0</f>
        <v>0</v>
      </c>
      <c r="G17" s="32">
        <f>0</f>
        <v>0</v>
      </c>
      <c r="H17" s="32">
        <f>0</f>
        <v>0</v>
      </c>
      <c r="I17" s="32">
        <f>0</f>
        <v>0</v>
      </c>
      <c r="J17" s="32">
        <f>0</f>
        <v>0</v>
      </c>
      <c r="K17" s="32">
        <f>0</f>
        <v>0</v>
      </c>
      <c r="L17" s="32">
        <f>0</f>
        <v>0</v>
      </c>
      <c r="M17" s="32">
        <f>0</f>
        <v>0</v>
      </c>
      <c r="N17" s="32">
        <f>0</f>
        <v>0</v>
      </c>
      <c r="O17" s="32">
        <f>0</f>
        <v>0</v>
      </c>
      <c r="P17" s="32">
        <f>0</f>
        <v>0</v>
      </c>
      <c r="Q17" s="32">
        <f>0</f>
        <v>0</v>
      </c>
      <c r="R17" s="32">
        <f>0</f>
        <v>0</v>
      </c>
      <c r="S17" s="32">
        <f>0</f>
        <v>0</v>
      </c>
      <c r="T17" s="32">
        <f>0</f>
        <v>0</v>
      </c>
      <c r="U17" s="32">
        <f>0</f>
        <v>0</v>
      </c>
      <c r="V17" s="32">
        <f>0</f>
        <v>0</v>
      </c>
      <c r="W17" s="32">
        <f>0</f>
        <v>0</v>
      </c>
      <c r="X17" s="32">
        <f>0</f>
        <v>0</v>
      </c>
      <c r="Y17" s="32">
        <f>0</f>
        <v>0</v>
      </c>
      <c r="Z17" s="33">
        <f>0</f>
        <v>0</v>
      </c>
      <c r="AA17" s="7"/>
      <c r="AB17" s="7"/>
      <c r="AC17" s="7"/>
    </row>
    <row r="18" spans="1:29" ht="14.25" thickBot="1" thickTop="1">
      <c r="A18" s="53" t="s">
        <v>61</v>
      </c>
      <c r="B18" s="54"/>
      <c r="C18" s="32"/>
      <c r="D18" s="32"/>
      <c r="E18" s="32"/>
      <c r="F18" s="32"/>
      <c r="G18" s="49"/>
      <c r="H18" s="49"/>
      <c r="I18" s="49"/>
      <c r="J18" s="4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7"/>
      <c r="AB18" s="7"/>
      <c r="AC18" s="7"/>
    </row>
    <row r="19" spans="1:29" ht="14.25" thickBot="1" thickTop="1">
      <c r="A19" s="53" t="s">
        <v>92</v>
      </c>
      <c r="B19" s="54"/>
      <c r="C19" s="12" t="s">
        <v>93</v>
      </c>
      <c r="D19" s="13">
        <v>5</v>
      </c>
      <c r="E19" s="14" t="s">
        <v>94</v>
      </c>
      <c r="F19" s="13">
        <v>-2</v>
      </c>
      <c r="G19" s="48"/>
      <c r="H19" s="48"/>
      <c r="I19" s="48"/>
      <c r="J19" s="48"/>
      <c r="K19" s="29"/>
      <c r="L19" s="42"/>
      <c r="M19" s="42"/>
      <c r="N19" s="42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7"/>
      <c r="AB19" s="7"/>
      <c r="AC19" s="7"/>
    </row>
    <row r="20" spans="1:29" ht="12" customHeight="1" thickBot="1" thickTop="1">
      <c r="A20" s="31" t="s">
        <v>42</v>
      </c>
      <c r="B20" s="32">
        <f>PI()-ACOS(B12/$D$3)</f>
        <v>1.5715817247160575</v>
      </c>
      <c r="C20" s="32">
        <f>PI()-ACOS(C12/$D$3)</f>
        <v>1.701302877328068</v>
      </c>
      <c r="D20" s="32">
        <f>PI()-ACOS(D12/$D$3)</f>
        <v>1.8241203089439353</v>
      </c>
      <c r="E20" s="32">
        <f>PI()-ACOS(E12/$D$3)</f>
        <v>1.9326826365503655</v>
      </c>
      <c r="F20" s="32">
        <f aca="true" t="shared" si="5" ref="F20:Z20">PI()-ACOS(F12/$D$3)</f>
        <v>2.0189913940871533</v>
      </c>
      <c r="G20" s="32">
        <f t="shared" si="5"/>
        <v>2.075014966944576</v>
      </c>
      <c r="H20" s="32">
        <f t="shared" si="5"/>
        <v>2.094394701737282</v>
      </c>
      <c r="I20" s="32">
        <f t="shared" si="5"/>
        <v>2.074666832166168</v>
      </c>
      <c r="J20" s="32">
        <f t="shared" si="5"/>
        <v>2.0183380403245046</v>
      </c>
      <c r="K20" s="32">
        <f t="shared" si="5"/>
        <v>1.9317922288953766</v>
      </c>
      <c r="L20" s="43">
        <f t="shared" si="5"/>
        <v>1.8230667144190107</v>
      </c>
      <c r="M20" s="44">
        <f t="shared" si="5"/>
        <v>1.700155349854929</v>
      </c>
      <c r="N20" s="45">
        <f t="shared" si="5"/>
        <v>1.5704036277434772</v>
      </c>
      <c r="O20" s="32">
        <f t="shared" si="5"/>
        <v>1.4406722239032876</v>
      </c>
      <c r="P20" s="32">
        <f t="shared" si="5"/>
        <v>1.3178234153007697</v>
      </c>
      <c r="Q20" s="32">
        <f t="shared" si="5"/>
        <v>1.2092066196569549</v>
      </c>
      <c r="R20" s="32">
        <f t="shared" si="5"/>
        <v>1.1228187704892192</v>
      </c>
      <c r="S20" s="32">
        <f t="shared" si="5"/>
        <v>1.066693398742912</v>
      </c>
      <c r="T20" s="32">
        <f t="shared" si="5"/>
        <v>1.0471975957139303</v>
      </c>
      <c r="U20" s="32">
        <f t="shared" si="5"/>
        <v>1.066809443713689</v>
      </c>
      <c r="V20" s="32">
        <f t="shared" si="5"/>
        <v>1.123036555146728</v>
      </c>
      <c r="W20" s="32">
        <f t="shared" si="5"/>
        <v>1.2095034222833587</v>
      </c>
      <c r="X20" s="32">
        <f t="shared" si="5"/>
        <v>1.3181746135450818</v>
      </c>
      <c r="Y20" s="32">
        <f t="shared" si="5"/>
        <v>1.441054733124067</v>
      </c>
      <c r="Z20" s="33">
        <f t="shared" si="5"/>
        <v>1.5707963267948946</v>
      </c>
      <c r="AA20" s="7"/>
      <c r="AB20" s="7"/>
      <c r="AC20" s="7"/>
    </row>
    <row r="21" spans="1:29" ht="13.5" thickTop="1">
      <c r="A21" s="28" t="s">
        <v>43</v>
      </c>
      <c r="B21" s="32">
        <f aca="true" t="shared" si="6" ref="B21:Z21">B20-$B$20</f>
        <v>0</v>
      </c>
      <c r="C21" s="32">
        <f t="shared" si="6"/>
        <v>0.12972115261201056</v>
      </c>
      <c r="D21" s="32">
        <f t="shared" si="6"/>
        <v>0.2525385842278778</v>
      </c>
      <c r="E21" s="32">
        <f t="shared" si="6"/>
        <v>0.36110091183430804</v>
      </c>
      <c r="F21" s="32">
        <f t="shared" si="6"/>
        <v>0.44740966937109583</v>
      </c>
      <c r="G21" s="32">
        <f t="shared" si="6"/>
        <v>0.5034332422285184</v>
      </c>
      <c r="H21" s="32">
        <f t="shared" si="6"/>
        <v>0.5228129770212244</v>
      </c>
      <c r="I21" s="32">
        <f t="shared" si="6"/>
        <v>0.5030851074501106</v>
      </c>
      <c r="J21" s="32">
        <f t="shared" si="6"/>
        <v>0.4467563156084471</v>
      </c>
      <c r="K21" s="32">
        <f t="shared" si="6"/>
        <v>0.3602105041793191</v>
      </c>
      <c r="L21" s="32">
        <f t="shared" si="6"/>
        <v>0.2514849897029532</v>
      </c>
      <c r="M21" s="32">
        <f t="shared" si="6"/>
        <v>0.1285736251388716</v>
      </c>
      <c r="N21" s="32">
        <f t="shared" si="6"/>
        <v>-0.0011780969725803114</v>
      </c>
      <c r="O21" s="32">
        <f t="shared" si="6"/>
        <v>-0.13090950081276986</v>
      </c>
      <c r="P21" s="32">
        <f t="shared" si="6"/>
        <v>-0.25375830941528776</v>
      </c>
      <c r="Q21" s="32">
        <f t="shared" si="6"/>
        <v>-0.36237510505910264</v>
      </c>
      <c r="R21" s="32">
        <f t="shared" si="6"/>
        <v>-0.4487629542268383</v>
      </c>
      <c r="S21" s="32">
        <f t="shared" si="6"/>
        <v>-0.5048883259731456</v>
      </c>
      <c r="T21" s="32">
        <f t="shared" si="6"/>
        <v>-0.5243841290021272</v>
      </c>
      <c r="U21" s="32">
        <f t="shared" si="6"/>
        <v>-0.5047722810023685</v>
      </c>
      <c r="V21" s="32">
        <f t="shared" si="6"/>
        <v>-0.44854516956932944</v>
      </c>
      <c r="W21" s="32">
        <f t="shared" si="6"/>
        <v>-0.3620783024326988</v>
      </c>
      <c r="X21" s="32">
        <f t="shared" si="6"/>
        <v>-0.2534071111709757</v>
      </c>
      <c r="Y21" s="32">
        <f t="shared" si="6"/>
        <v>-0.13052699159199044</v>
      </c>
      <c r="Z21" s="33">
        <f t="shared" si="6"/>
        <v>-0.0007853979211629447</v>
      </c>
      <c r="AA21" s="7"/>
      <c r="AB21" s="7"/>
      <c r="AC21" s="7"/>
    </row>
    <row r="22" spans="1:29" ht="12.75">
      <c r="A22" s="28" t="s">
        <v>100</v>
      </c>
      <c r="B22" s="32">
        <f aca="true" t="shared" si="7" ref="B22:Z22">B12+($D$19-$H$9)*COS(B21)-$F$19*SIN(B21)</f>
        <v>5.003141591361662</v>
      </c>
      <c r="C22" s="32">
        <f t="shared" si="7"/>
        <v>5.737250911501145</v>
      </c>
      <c r="D22" s="32">
        <f t="shared" si="7"/>
        <v>6.343624809868762</v>
      </c>
      <c r="E22" s="32">
        <f t="shared" si="7"/>
        <v>6.800306874838009</v>
      </c>
      <c r="F22" s="32">
        <f t="shared" si="7"/>
        <v>7.106475487329664</v>
      </c>
      <c r="G22" s="32">
        <f t="shared" si="7"/>
        <v>7.277022232496844</v>
      </c>
      <c r="H22" s="32">
        <f t="shared" si="7"/>
        <v>7.330727438708067</v>
      </c>
      <c r="I22" s="32">
        <f t="shared" si="7"/>
        <v>7.276032429589171</v>
      </c>
      <c r="J22" s="32">
        <f t="shared" si="7"/>
        <v>7.104353898942102</v>
      </c>
      <c r="K22" s="32">
        <f t="shared" si="7"/>
        <v>6.796880190193067</v>
      </c>
      <c r="L22" s="32">
        <f t="shared" si="7"/>
        <v>6.338817333762696</v>
      </c>
      <c r="M22" s="32">
        <f t="shared" si="7"/>
        <v>5.73116249466196</v>
      </c>
      <c r="N22" s="32">
        <f t="shared" si="7"/>
        <v>4.996069540653776</v>
      </c>
      <c r="O22" s="32">
        <f t="shared" si="7"/>
        <v>4.177117286603286</v>
      </c>
      <c r="P22" s="32">
        <f t="shared" si="7"/>
        <v>3.336658039432103</v>
      </c>
      <c r="Q22" s="32">
        <f t="shared" si="7"/>
        <v>2.5512489427504597</v>
      </c>
      <c r="R22" s="32">
        <f t="shared" si="7"/>
        <v>1.9046456441077053</v>
      </c>
      <c r="S22" s="32">
        <f t="shared" si="7"/>
        <v>1.476634477212671</v>
      </c>
      <c r="T22" s="32">
        <f t="shared" si="7"/>
        <v>1.3268024909917553</v>
      </c>
      <c r="U22" s="32">
        <f t="shared" si="7"/>
        <v>1.4775246990713262</v>
      </c>
      <c r="V22" s="32">
        <f t="shared" si="7"/>
        <v>1.9062956498981172</v>
      </c>
      <c r="W22" s="32">
        <f t="shared" si="7"/>
        <v>2.5534404025262374</v>
      </c>
      <c r="X22" s="32">
        <f t="shared" si="7"/>
        <v>3.3391386489884574</v>
      </c>
      <c r="Y22" s="32">
        <f t="shared" si="7"/>
        <v>4.17964221117972</v>
      </c>
      <c r="Z22" s="33">
        <f t="shared" si="7"/>
        <v>4.9984276621945</v>
      </c>
      <c r="AA22" s="7"/>
      <c r="AB22" s="7"/>
      <c r="AC22" s="7"/>
    </row>
    <row r="23" spans="1:29" ht="12.75">
      <c r="A23" s="28" t="s">
        <v>103</v>
      </c>
      <c r="B23" s="32">
        <f aca="true" t="shared" si="8" ref="B23:Z23">($D$19-$H$9)*SIN(B21)+$F$19*COS(B21)</f>
        <v>-2</v>
      </c>
      <c r="C23" s="32">
        <f t="shared" si="8"/>
        <v>-1.3364077909166219</v>
      </c>
      <c r="D23" s="32">
        <f t="shared" si="8"/>
        <v>-0.6872483630332886</v>
      </c>
      <c r="E23" s="32">
        <f t="shared" si="8"/>
        <v>-0.1044950700722942</v>
      </c>
      <c r="F23" s="32">
        <f t="shared" si="8"/>
        <v>0.360016539265952</v>
      </c>
      <c r="G23" s="32">
        <f t="shared" si="8"/>
        <v>0.6603154852880788</v>
      </c>
      <c r="H23" s="32">
        <f t="shared" si="8"/>
        <v>0.7637605495386774</v>
      </c>
      <c r="I23" s="32">
        <f t="shared" si="8"/>
        <v>0.6584548291127115</v>
      </c>
      <c r="J23" s="32">
        <f t="shared" si="8"/>
        <v>0.35650591635709694</v>
      </c>
      <c r="K23" s="32">
        <f t="shared" si="8"/>
        <v>-0.1092891171815491</v>
      </c>
      <c r="L23" s="32">
        <f t="shared" si="8"/>
        <v>-0.6928753678468145</v>
      </c>
      <c r="M23" s="32">
        <f t="shared" si="8"/>
        <v>-1.342393222353362</v>
      </c>
      <c r="N23" s="32">
        <f t="shared" si="8"/>
        <v>-2.0058890955880058</v>
      </c>
      <c r="O23" s="32">
        <f t="shared" si="8"/>
        <v>-2.6355667386715345</v>
      </c>
      <c r="P23" s="32">
        <f t="shared" si="8"/>
        <v>-3.1911699011968793</v>
      </c>
      <c r="Q23" s="32">
        <f t="shared" si="8"/>
        <v>-3.642595447069537</v>
      </c>
      <c r="R23" s="32">
        <f t="shared" si="8"/>
        <v>-3.9712255075608853</v>
      </c>
      <c r="S23" s="32">
        <f t="shared" si="8"/>
        <v>-4.169005510635973</v>
      </c>
      <c r="T23" s="32">
        <f t="shared" si="8"/>
        <v>-4.234664828767506</v>
      </c>
      <c r="U23" s="32">
        <f t="shared" si="8"/>
        <v>-4.168609917395559</v>
      </c>
      <c r="V23" s="32">
        <f t="shared" si="8"/>
        <v>-3.9704332827179636</v>
      </c>
      <c r="W23" s="32">
        <f t="shared" si="8"/>
        <v>-3.641418079783213</v>
      </c>
      <c r="X23" s="32">
        <f t="shared" si="8"/>
        <v>-3.189646279687069</v>
      </c>
      <c r="Y23" s="32">
        <f t="shared" si="8"/>
        <v>-2.633770226729951</v>
      </c>
      <c r="Z23" s="33">
        <f t="shared" si="8"/>
        <v>-2.0039263723522245</v>
      </c>
      <c r="AA23" s="7"/>
      <c r="AB23" s="7"/>
      <c r="AC23" s="7"/>
    </row>
    <row r="24" spans="1:29" ht="12.75">
      <c r="A24" s="28" t="s">
        <v>71</v>
      </c>
      <c r="B24" s="32">
        <f>(B22-B12)^2+(B23-B13)^2</f>
        <v>29</v>
      </c>
      <c r="C24" s="32">
        <f aca="true" t="shared" si="9" ref="C24:J24">(C22-C12)^2+(C23-C13)^2</f>
        <v>29.000000000000004</v>
      </c>
      <c r="D24" s="32">
        <f t="shared" si="9"/>
        <v>29.000000000000007</v>
      </c>
      <c r="E24" s="32">
        <f t="shared" si="9"/>
        <v>29</v>
      </c>
      <c r="F24" s="32">
        <f t="shared" si="9"/>
        <v>28.999999999999993</v>
      </c>
      <c r="G24" s="32">
        <f t="shared" si="9"/>
        <v>29.000000000000018</v>
      </c>
      <c r="H24" s="32">
        <f t="shared" si="9"/>
        <v>28.99999999999999</v>
      </c>
      <c r="I24" s="32">
        <f t="shared" si="9"/>
        <v>28.999999999999993</v>
      </c>
      <c r="J24" s="32">
        <f t="shared" si="9"/>
        <v>29</v>
      </c>
      <c r="K24" s="32">
        <f aca="true" t="shared" si="10" ref="K24:Z24">(K22-K12)^2+(K23-K13)^2</f>
        <v>29.000000000000004</v>
      </c>
      <c r="L24" s="32">
        <f t="shared" si="10"/>
        <v>28.999999999999996</v>
      </c>
      <c r="M24" s="32">
        <f t="shared" si="10"/>
        <v>29</v>
      </c>
      <c r="N24" s="32">
        <f t="shared" si="10"/>
        <v>29.000000000000004</v>
      </c>
      <c r="O24" s="32">
        <f t="shared" si="10"/>
        <v>29</v>
      </c>
      <c r="P24" s="32">
        <f t="shared" si="10"/>
        <v>29</v>
      </c>
      <c r="Q24" s="32">
        <f t="shared" si="10"/>
        <v>29.000000000000004</v>
      </c>
      <c r="R24" s="32">
        <f t="shared" si="10"/>
        <v>28.999999999999996</v>
      </c>
      <c r="S24" s="32">
        <f t="shared" si="10"/>
        <v>29</v>
      </c>
      <c r="T24" s="32">
        <f t="shared" si="10"/>
        <v>29</v>
      </c>
      <c r="U24" s="32">
        <f t="shared" si="10"/>
        <v>29</v>
      </c>
      <c r="V24" s="32">
        <f t="shared" si="10"/>
        <v>28.999999999999993</v>
      </c>
      <c r="W24" s="32">
        <f t="shared" si="10"/>
        <v>29</v>
      </c>
      <c r="X24" s="32">
        <f t="shared" si="10"/>
        <v>28.999999999999993</v>
      </c>
      <c r="Y24" s="32">
        <f t="shared" si="10"/>
        <v>29.000000000000004</v>
      </c>
      <c r="Z24" s="32">
        <f t="shared" si="10"/>
        <v>28.999999999999996</v>
      </c>
      <c r="AA24" s="7"/>
      <c r="AB24" s="7"/>
      <c r="AC24" s="7"/>
    </row>
    <row r="25" spans="1:29" ht="12" customHeight="1">
      <c r="A25" s="28" t="s">
        <v>46</v>
      </c>
      <c r="B25" s="32">
        <f aca="true" t="shared" si="11" ref="B25:Z25">B14/($D$3*SIN(PI()-B20))</f>
        <v>0.7853974366876517</v>
      </c>
      <c r="C25" s="32">
        <f t="shared" si="11"/>
        <v>0.7648335777488765</v>
      </c>
      <c r="D25" s="32">
        <f t="shared" si="11"/>
        <v>0.7020135817110862</v>
      </c>
      <c r="E25" s="32">
        <f t="shared" si="11"/>
        <v>0.5930050766826572</v>
      </c>
      <c r="F25" s="32">
        <f t="shared" si="11"/>
        <v>0.4347481623693272</v>
      </c>
      <c r="G25" s="32">
        <f t="shared" si="11"/>
        <v>0.2310912331885839</v>
      </c>
      <c r="H25" s="32">
        <f t="shared" si="11"/>
        <v>-0.001068415522791579</v>
      </c>
      <c r="I25" s="32">
        <f t="shared" si="11"/>
        <v>-0.23308806958046333</v>
      </c>
      <c r="J25" s="32">
        <f t="shared" si="11"/>
        <v>-0.4363895581873919</v>
      </c>
      <c r="K25" s="32">
        <f t="shared" si="11"/>
        <v>-0.5942044572925503</v>
      </c>
      <c r="L25" s="32">
        <f t="shared" si="11"/>
        <v>-0.702778494135946</v>
      </c>
      <c r="M25" s="32">
        <f t="shared" si="11"/>
        <v>-0.7652024854906682</v>
      </c>
      <c r="N25" s="32">
        <f t="shared" si="11"/>
        <v>-0.7853979817200342</v>
      </c>
      <c r="O25" s="32">
        <f t="shared" si="11"/>
        <v>-0.764956925418897</v>
      </c>
      <c r="P25" s="32">
        <f t="shared" si="11"/>
        <v>-0.7022689685750971</v>
      </c>
      <c r="Q25" s="32">
        <f t="shared" si="11"/>
        <v>-0.5934053186774023</v>
      </c>
      <c r="R25" s="32">
        <f t="shared" si="11"/>
        <v>-0.4352957140285185</v>
      </c>
      <c r="S25" s="32">
        <f t="shared" si="11"/>
        <v>-0.23175711305822794</v>
      </c>
      <c r="T25" s="32">
        <f t="shared" si="11"/>
        <v>0.0003561386540516364</v>
      </c>
      <c r="U25" s="32">
        <f t="shared" si="11"/>
        <v>0.23242272541009745</v>
      </c>
      <c r="V25" s="32">
        <f t="shared" si="11"/>
        <v>0.4358428460504691</v>
      </c>
      <c r="W25" s="32">
        <f t="shared" si="11"/>
        <v>0.593805112200659</v>
      </c>
      <c r="X25" s="32">
        <f t="shared" si="11"/>
        <v>0.7025239393414667</v>
      </c>
      <c r="Y25" s="32">
        <f t="shared" si="11"/>
        <v>0.765079894637228</v>
      </c>
      <c r="Z25" s="33">
        <f t="shared" si="11"/>
        <v>0.7853981633974483</v>
      </c>
      <c r="AA25" s="7"/>
      <c r="AB25" s="7"/>
      <c r="AC25" s="7"/>
    </row>
    <row r="26" spans="1:29" ht="12" customHeight="1">
      <c r="A26" s="28" t="s">
        <v>79</v>
      </c>
      <c r="B26" s="64">
        <f>B16/($D$3*SIN(PI()-B20))</f>
        <v>-0.0019378920932868104</v>
      </c>
      <c r="C26" s="64">
        <f aca="true" t="shared" si="12" ref="C26:Z26">C16/($D$3*SIN(PI()-C20))</f>
        <v>-0.32385271290722856</v>
      </c>
      <c r="D26" s="64">
        <f t="shared" si="12"/>
        <v>-0.6387747281016367</v>
      </c>
      <c r="E26" s="64">
        <f t="shared" si="12"/>
        <v>-0.9340542894608446</v>
      </c>
      <c r="F26" s="64">
        <f t="shared" si="12"/>
        <v>-1.1864026984618494</v>
      </c>
      <c r="G26" s="64">
        <f t="shared" si="12"/>
        <v>-1.3614942949859004</v>
      </c>
      <c r="H26" s="64">
        <f t="shared" si="12"/>
        <v>-1.424553371336196</v>
      </c>
      <c r="I26" s="64">
        <f t="shared" si="12"/>
        <v>-1.3603739812993896</v>
      </c>
      <c r="J26" s="64">
        <f t="shared" si="12"/>
        <v>-1.184418524133685</v>
      </c>
      <c r="K26" s="64">
        <f t="shared" si="12"/>
        <v>-0.9315432998387331</v>
      </c>
      <c r="L26" s="64">
        <f t="shared" si="12"/>
        <v>-0.6360016106685783</v>
      </c>
      <c r="M26" s="64">
        <f t="shared" si="12"/>
        <v>-0.320972957456275</v>
      </c>
      <c r="N26" s="64">
        <f t="shared" si="12"/>
        <v>0.0009689461213557487</v>
      </c>
      <c r="O26" s="64">
        <f t="shared" si="12"/>
        <v>0.32289285280129415</v>
      </c>
      <c r="P26" s="64">
        <f t="shared" si="12"/>
        <v>0.6378505235251288</v>
      </c>
      <c r="Q26" s="64">
        <f t="shared" si="12"/>
        <v>0.9332176689396068</v>
      </c>
      <c r="R26" s="64">
        <f t="shared" si="12"/>
        <v>1.185741999586272</v>
      </c>
      <c r="S26" s="64">
        <f t="shared" si="12"/>
        <v>1.3611218804082779</v>
      </c>
      <c r="T26" s="64">
        <f t="shared" si="12"/>
        <v>1.4245545429848632</v>
      </c>
      <c r="U26" s="64">
        <f t="shared" si="12"/>
        <v>1.3607484422384295</v>
      </c>
      <c r="V26" s="64">
        <f t="shared" si="12"/>
        <v>1.185080607792633</v>
      </c>
      <c r="W26" s="64">
        <f t="shared" si="12"/>
        <v>0.9323806721318566</v>
      </c>
      <c r="X26" s="64">
        <f t="shared" si="12"/>
        <v>0.6369261508952838</v>
      </c>
      <c r="Y26" s="64">
        <f t="shared" si="12"/>
        <v>0.3219329342423805</v>
      </c>
      <c r="Z26" s="64">
        <f t="shared" si="12"/>
        <v>4.685278084576322E-15</v>
      </c>
      <c r="AA26" s="7"/>
      <c r="AB26" s="7"/>
      <c r="AC26" s="7"/>
    </row>
    <row r="27" spans="1:29" ht="12" customHeight="1">
      <c r="A27" s="28" t="s">
        <v>80</v>
      </c>
      <c r="B27" s="64">
        <f>B14*B25*COS(PI()-B20)/$D$3/SIN(PI()-B20)^2</f>
        <v>0.00048447212678001585</v>
      </c>
      <c r="C27" s="64">
        <f aca="true" t="shared" si="13" ref="C27:Z27">C14*C25*COS(PI()-C20)/$D$3/SIN(PI()-C20)^2</f>
        <v>0.07677886320329876</v>
      </c>
      <c r="D27" s="64">
        <f t="shared" si="13"/>
        <v>0.12758481862086668</v>
      </c>
      <c r="E27" s="64">
        <f t="shared" si="13"/>
        <v>0.1331218020096242</v>
      </c>
      <c r="F27" s="64">
        <f t="shared" si="13"/>
        <v>0.09087990862172647</v>
      </c>
      <c r="G27" s="64">
        <f t="shared" si="13"/>
        <v>0.029467480994595462</v>
      </c>
      <c r="H27" s="64">
        <f t="shared" si="13"/>
        <v>6.590514944142954E-07</v>
      </c>
      <c r="I27" s="64">
        <f t="shared" si="13"/>
        <v>0.02995426399853376</v>
      </c>
      <c r="J27" s="64">
        <f t="shared" si="13"/>
        <v>0.09141429993803844</v>
      </c>
      <c r="K27" s="64">
        <f t="shared" si="13"/>
        <v>0.133301520414343</v>
      </c>
      <c r="L27" s="64">
        <f t="shared" si="13"/>
        <v>0.1273079097631129</v>
      </c>
      <c r="M27" s="64">
        <f t="shared" si="13"/>
        <v>0.07616955771309007</v>
      </c>
      <c r="N27" s="64">
        <f t="shared" si="13"/>
        <v>-0.0002422364182711973</v>
      </c>
      <c r="O27" s="64">
        <f t="shared" si="13"/>
        <v>-0.07657599341796913</v>
      </c>
      <c r="P27" s="64">
        <f t="shared" si="13"/>
        <v>-0.1274929350551367</v>
      </c>
      <c r="Q27" s="64">
        <f t="shared" si="13"/>
        <v>-0.13318216421907716</v>
      </c>
      <c r="R27" s="64">
        <f t="shared" si="13"/>
        <v>-0.09105823565089192</v>
      </c>
      <c r="S27" s="64">
        <f t="shared" si="13"/>
        <v>-0.02962943745546586</v>
      </c>
      <c r="T27" s="64">
        <f t="shared" si="13"/>
        <v>-7.322806427835921E-08</v>
      </c>
      <c r="U27" s="64">
        <f t="shared" si="13"/>
        <v>-0.02979169894751463</v>
      </c>
      <c r="V27" s="64">
        <f t="shared" si="13"/>
        <v>-0.09123636651413848</v>
      </c>
      <c r="W27" s="64">
        <f t="shared" si="13"/>
        <v>-0.13324207044554542</v>
      </c>
      <c r="X27" s="64">
        <f t="shared" si="13"/>
        <v>-0.12740063196584103</v>
      </c>
      <c r="Y27" s="64">
        <f t="shared" si="13"/>
        <v>-0.07637289136739227</v>
      </c>
      <c r="Z27" s="64">
        <f t="shared" si="13"/>
        <v>-1.1949278225580271E-15</v>
      </c>
      <c r="AA27" s="7"/>
      <c r="AB27" s="7"/>
      <c r="AC27" s="7"/>
    </row>
    <row r="28" spans="1:29" ht="12.75">
      <c r="A28" s="28" t="s">
        <v>47</v>
      </c>
      <c r="B28" s="64">
        <f>B26+B27</f>
        <v>-0.0014534199665067946</v>
      </c>
      <c r="C28" s="64">
        <f aca="true" t="shared" si="14" ref="C28:Z28">C26+C27</f>
        <v>-0.24707384970392982</v>
      </c>
      <c r="D28" s="64">
        <f t="shared" si="14"/>
        <v>-0.51118990948077</v>
      </c>
      <c r="E28" s="64">
        <f t="shared" si="14"/>
        <v>-0.8009324874512204</v>
      </c>
      <c r="F28" s="64">
        <f t="shared" si="14"/>
        <v>-1.095522789840123</v>
      </c>
      <c r="G28" s="64">
        <f t="shared" si="14"/>
        <v>-1.332026813991305</v>
      </c>
      <c r="H28" s="64">
        <f t="shared" si="14"/>
        <v>-1.4245527122847015</v>
      </c>
      <c r="I28" s="64">
        <f t="shared" si="14"/>
        <v>-1.3304197173008558</v>
      </c>
      <c r="J28" s="64">
        <f t="shared" si="14"/>
        <v>-1.0930042241956466</v>
      </c>
      <c r="K28" s="64">
        <f t="shared" si="14"/>
        <v>-0.7982417794243901</v>
      </c>
      <c r="L28" s="64">
        <f t="shared" si="14"/>
        <v>-0.5086937009054654</v>
      </c>
      <c r="M28" s="64">
        <f t="shared" si="14"/>
        <v>-0.24480339974318494</v>
      </c>
      <c r="N28" s="64">
        <f t="shared" si="14"/>
        <v>0.0007267097030845514</v>
      </c>
      <c r="O28" s="64">
        <f t="shared" si="14"/>
        <v>0.24631685938332504</v>
      </c>
      <c r="P28" s="64">
        <f t="shared" si="14"/>
        <v>0.5103575884699921</v>
      </c>
      <c r="Q28" s="64">
        <f t="shared" si="14"/>
        <v>0.8000355047205296</v>
      </c>
      <c r="R28" s="64">
        <f t="shared" si="14"/>
        <v>1.09468376393538</v>
      </c>
      <c r="S28" s="64">
        <f t="shared" si="14"/>
        <v>1.331492442952812</v>
      </c>
      <c r="T28" s="64">
        <f t="shared" si="14"/>
        <v>1.424554469756799</v>
      </c>
      <c r="U28" s="64">
        <f t="shared" si="14"/>
        <v>1.3309567432909148</v>
      </c>
      <c r="V28" s="64">
        <f t="shared" si="14"/>
        <v>1.0938442412784946</v>
      </c>
      <c r="W28" s="64">
        <f t="shared" si="14"/>
        <v>0.7991386016863111</v>
      </c>
      <c r="X28" s="64">
        <f t="shared" si="14"/>
        <v>0.5095255189294428</v>
      </c>
      <c r="Y28" s="64">
        <f t="shared" si="14"/>
        <v>0.24556004287498823</v>
      </c>
      <c r="Z28" s="64">
        <f t="shared" si="14"/>
        <v>3.4903502620182955E-15</v>
      </c>
      <c r="AA28" s="7"/>
      <c r="AB28" s="7"/>
      <c r="AC28" s="7"/>
    </row>
    <row r="29" spans="1:29" ht="12.75">
      <c r="A29" s="28" t="s">
        <v>99</v>
      </c>
      <c r="B29" s="64">
        <f>B14-B25*(B23-B13)</f>
        <v>4.712383651181309</v>
      </c>
      <c r="C29" s="64">
        <f aca="true" t="shared" si="15" ref="C29:Z29">C14-C25*(C23-C13)</f>
        <v>4.055447590800048</v>
      </c>
      <c r="D29" s="64">
        <f t="shared" si="15"/>
        <v>3.2008921272337245</v>
      </c>
      <c r="E29" s="64">
        <f t="shared" si="15"/>
        <v>2.2803522257277242</v>
      </c>
      <c r="F29" s="64">
        <f t="shared" si="15"/>
        <v>1.410717066461569</v>
      </c>
      <c r="G29" s="64">
        <f t="shared" si="15"/>
        <v>0.6567366629842383</v>
      </c>
      <c r="H29" s="64">
        <f t="shared" si="15"/>
        <v>-0.0028850871674513047</v>
      </c>
      <c r="I29" s="64">
        <f t="shared" si="15"/>
        <v>-0.6630019208104547</v>
      </c>
      <c r="J29" s="64">
        <f t="shared" si="15"/>
        <v>-1.4180691150373967</v>
      </c>
      <c r="K29" s="64">
        <f t="shared" si="15"/>
        <v>-2.2885613738098054</v>
      </c>
      <c r="L29" s="64">
        <f t="shared" si="15"/>
        <v>-3.209075128945906</v>
      </c>
      <c r="M29" s="64">
        <f t="shared" si="15"/>
        <v>-4.06243883946134</v>
      </c>
      <c r="N29" s="64">
        <f t="shared" si="15"/>
        <v>-4.717012931872741</v>
      </c>
      <c r="O29" s="64">
        <f t="shared" si="15"/>
        <v>-5.050054329678606</v>
      </c>
      <c r="P29" s="64">
        <f t="shared" si="15"/>
        <v>-4.960729974963855</v>
      </c>
      <c r="Q29" s="64">
        <f t="shared" si="15"/>
        <v>-4.381668058802619</v>
      </c>
      <c r="R29" s="64">
        <f t="shared" si="15"/>
        <v>-3.298028999731171</v>
      </c>
      <c r="S29" s="64">
        <f t="shared" si="15"/>
        <v>-1.7779103331247397</v>
      </c>
      <c r="T29" s="64">
        <f t="shared" si="15"/>
        <v>0.0027418283508990073</v>
      </c>
      <c r="U29" s="64">
        <f t="shared" si="15"/>
        <v>1.7829766980056871</v>
      </c>
      <c r="V29" s="64">
        <f t="shared" si="15"/>
        <v>3.3019934922944376</v>
      </c>
      <c r="W29" s="64">
        <f t="shared" si="15"/>
        <v>4.384170276702257</v>
      </c>
      <c r="X29" s="64">
        <f t="shared" si="15"/>
        <v>4.961707509311482</v>
      </c>
      <c r="Y29" s="64">
        <f t="shared" si="15"/>
        <v>5.049643338381106</v>
      </c>
      <c r="Z29" s="64">
        <f t="shared" si="15"/>
        <v>4.715472746018941</v>
      </c>
      <c r="AA29" s="7"/>
      <c r="AB29" s="7"/>
      <c r="AC29" s="7"/>
    </row>
    <row r="30" spans="1:29" ht="12.75">
      <c r="A30" s="28" t="s">
        <v>31</v>
      </c>
      <c r="B30" s="64">
        <f>B15-B25*(B22-B12)</f>
        <v>-3.926987183438259</v>
      </c>
      <c r="C30" s="64">
        <f aca="true" t="shared" si="16" ref="C30:Z30">C15-C25*(C22-C12)</f>
        <v>-3.989911380810543</v>
      </c>
      <c r="D30" s="64">
        <f t="shared" si="16"/>
        <v>-3.7495471167354855</v>
      </c>
      <c r="E30" s="64">
        <f t="shared" si="16"/>
        <v>-3.1928288099659965</v>
      </c>
      <c r="F30" s="64">
        <f t="shared" si="16"/>
        <v>-2.335952814594651</v>
      </c>
      <c r="G30" s="64">
        <f t="shared" si="16"/>
        <v>-1.235073651016462</v>
      </c>
      <c r="H30" s="64">
        <f t="shared" si="16"/>
        <v>0.005695433426154442</v>
      </c>
      <c r="I30" s="64">
        <f t="shared" si="16"/>
        <v>1.245799306266386</v>
      </c>
      <c r="J30" s="64">
        <f t="shared" si="16"/>
        <v>2.344874372926789</v>
      </c>
      <c r="K30" s="64">
        <f t="shared" si="16"/>
        <v>3.1992299012200087</v>
      </c>
      <c r="L30" s="64">
        <f t="shared" si="16"/>
        <v>3.753121662947197</v>
      </c>
      <c r="M30" s="64">
        <f t="shared" si="16"/>
        <v>3.990659748292004</v>
      </c>
      <c r="N30" s="64">
        <f t="shared" si="16"/>
        <v>3.9251366339003377</v>
      </c>
      <c r="O30" s="64">
        <f t="shared" si="16"/>
        <v>3.5923494635236044</v>
      </c>
      <c r="P30" s="64">
        <f t="shared" si="16"/>
        <v>3.046296327323641</v>
      </c>
      <c r="Q30" s="64">
        <f t="shared" si="16"/>
        <v>2.3536207266287237</v>
      </c>
      <c r="R30" s="64">
        <f t="shared" si="16"/>
        <v>1.5832661955795886</v>
      </c>
      <c r="S30" s="64">
        <f t="shared" si="16"/>
        <v>0.7899958207851804</v>
      </c>
      <c r="T30" s="64">
        <f t="shared" si="16"/>
        <v>-0.0011848029065163789</v>
      </c>
      <c r="U30" s="64">
        <f t="shared" si="16"/>
        <v>-0.7923771479218445</v>
      </c>
      <c r="V30" s="64">
        <f t="shared" si="16"/>
        <v>-1.5856331456810064</v>
      </c>
      <c r="W30" s="64">
        <f t="shared" si="16"/>
        <v>-2.3558483037010673</v>
      </c>
      <c r="X30" s="64">
        <f t="shared" si="16"/>
        <v>-3.048189491333544</v>
      </c>
      <c r="Y30" s="64">
        <f t="shared" si="16"/>
        <v>-3.593697980977813</v>
      </c>
      <c r="Z30" s="64">
        <f t="shared" si="16"/>
        <v>-3.9257559057625673</v>
      </c>
      <c r="AA30" s="7"/>
      <c r="AB30" s="7"/>
      <c r="AC30" s="7"/>
    </row>
    <row r="31" spans="1:29" ht="12.75">
      <c r="A31" s="28" t="s">
        <v>98</v>
      </c>
      <c r="B31" s="64">
        <f>B16-B28*(B23-B13)-(B25)^2*(B22-B12)</f>
        <v>-3.094904073693053</v>
      </c>
      <c r="C31" s="64">
        <f aca="true" t="shared" si="17" ref="C31:Z31">C16-C28*(C23-C13)-(C25)^2*(C22-C12)</f>
        <v>-4.666204421586156</v>
      </c>
      <c r="D31" s="64">
        <f t="shared" si="17"/>
        <v>-5.457099604518039</v>
      </c>
      <c r="E31" s="64">
        <f t="shared" si="17"/>
        <v>-5.471282030782158</v>
      </c>
      <c r="F31" s="64">
        <f t="shared" si="17"/>
        <v>-4.898035096526022</v>
      </c>
      <c r="G31" s="64">
        <f t="shared" si="17"/>
        <v>-4.174094252325148</v>
      </c>
      <c r="H31" s="64">
        <f t="shared" si="17"/>
        <v>-3.846787698714823</v>
      </c>
      <c r="I31" s="64">
        <f t="shared" si="17"/>
        <v>-4.179588514293446</v>
      </c>
      <c r="J31" s="64">
        <f t="shared" si="17"/>
        <v>-4.904694088184357</v>
      </c>
      <c r="K31" s="64">
        <f t="shared" si="17"/>
        <v>-5.474240483388863</v>
      </c>
      <c r="L31" s="64">
        <f t="shared" si="17"/>
        <v>-5.453558641505875</v>
      </c>
      <c r="M31" s="64">
        <f t="shared" si="17"/>
        <v>-4.655449817121844</v>
      </c>
      <c r="N31" s="64">
        <f t="shared" si="17"/>
        <v>-3.077460906985043</v>
      </c>
      <c r="O31" s="64">
        <f t="shared" si="17"/>
        <v>-0.8181558731467717</v>
      </c>
      <c r="P31" s="64">
        <f t="shared" si="17"/>
        <v>1.9595160735955637</v>
      </c>
      <c r="Q31" s="64">
        <f t="shared" si="17"/>
        <v>5.0090415691520125</v>
      </c>
      <c r="R31" s="64">
        <f t="shared" si="17"/>
        <v>7.933002507585306</v>
      </c>
      <c r="S31" s="64">
        <f t="shared" si="17"/>
        <v>10.13514973147779</v>
      </c>
      <c r="T31" s="64">
        <f t="shared" si="17"/>
        <v>10.96731210782897</v>
      </c>
      <c r="U31" s="64">
        <f t="shared" si="17"/>
        <v>10.130307691813464</v>
      </c>
      <c r="V31" s="64">
        <f t="shared" si="17"/>
        <v>7.924966676452707</v>
      </c>
      <c r="W31" s="64">
        <f t="shared" si="17"/>
        <v>4.999829870295206</v>
      </c>
      <c r="X31" s="64">
        <f t="shared" si="17"/>
        <v>1.9506217443644704</v>
      </c>
      <c r="Y31" s="64">
        <f t="shared" si="17"/>
        <v>-0.8258085289687431</v>
      </c>
      <c r="Z31" s="64">
        <f t="shared" si="17"/>
        <v>-3.0832814783325806</v>
      </c>
      <c r="AA31" s="7"/>
      <c r="AB31" s="7"/>
      <c r="AC31" s="7"/>
    </row>
    <row r="32" spans="1:29" ht="13.5" thickBot="1">
      <c r="A32" s="28" t="s">
        <v>33</v>
      </c>
      <c r="B32" s="64">
        <f>B17+B28*(B22-B12)-(B25^2)*(B23-B13)</f>
        <v>1.2264311672785337</v>
      </c>
      <c r="C32" s="64">
        <f aca="true" t="shared" si="18" ref="C32:Z32">C17+C28*(C22-C12)-(C25^2)*(C23-C13)</f>
        <v>-0.5071524597128868</v>
      </c>
      <c r="D32" s="64">
        <f t="shared" si="18"/>
        <v>-2.391640871443184</v>
      </c>
      <c r="E32" s="64">
        <f t="shared" si="18"/>
        <v>-4.275595147152058</v>
      </c>
      <c r="F32" s="64">
        <f t="shared" si="18"/>
        <v>-5.954417582352389</v>
      </c>
      <c r="G32" s="64">
        <f t="shared" si="18"/>
        <v>-7.1543180244890925</v>
      </c>
      <c r="H32" s="64">
        <f t="shared" si="18"/>
        <v>-7.593905080258851</v>
      </c>
      <c r="I32" s="64">
        <f t="shared" si="18"/>
        <v>-7.146545205377488</v>
      </c>
      <c r="J32" s="64">
        <f t="shared" si="18"/>
        <v>-5.9409871076594625</v>
      </c>
      <c r="K32" s="64">
        <f t="shared" si="18"/>
        <v>-4.259190525178805</v>
      </c>
      <c r="L32" s="64">
        <f t="shared" si="18"/>
        <v>-2.3744208067110146</v>
      </c>
      <c r="M32" s="64">
        <f t="shared" si="18"/>
        <v>-0.4906729252238847</v>
      </c>
      <c r="N32" s="64">
        <f t="shared" si="18"/>
        <v>1.2409645016578437</v>
      </c>
      <c r="O32" s="64">
        <f t="shared" si="18"/>
        <v>2.698965807467501</v>
      </c>
      <c r="P32" s="64">
        <f t="shared" si="18"/>
        <v>3.7876513939293277</v>
      </c>
      <c r="Q32" s="64">
        <f t="shared" si="18"/>
        <v>4.45584373180569</v>
      </c>
      <c r="R32" s="64">
        <f t="shared" si="18"/>
        <v>4.734082651067917</v>
      </c>
      <c r="S32" s="64">
        <f t="shared" si="18"/>
        <v>4.762611977839077</v>
      </c>
      <c r="T32" s="64">
        <f t="shared" si="18"/>
        <v>4.739211675958773</v>
      </c>
      <c r="U32" s="64">
        <f t="shared" si="18"/>
        <v>4.762696503726898</v>
      </c>
      <c r="V32" s="64">
        <f t="shared" si="18"/>
        <v>4.733717369765979</v>
      </c>
      <c r="W32" s="64">
        <f t="shared" si="18"/>
        <v>4.454463957119326</v>
      </c>
      <c r="X32" s="64">
        <f t="shared" si="18"/>
        <v>3.785004004511861</v>
      </c>
      <c r="Y32" s="64">
        <f t="shared" si="18"/>
        <v>2.695103450116904</v>
      </c>
      <c r="Z32" s="64">
        <f t="shared" si="18"/>
        <v>1.2361225340016766</v>
      </c>
      <c r="AA32" s="7"/>
      <c r="AB32" s="7"/>
      <c r="AC32" s="7"/>
    </row>
    <row r="33" spans="1:29" ht="14.25" thickBot="1" thickTop="1">
      <c r="A33" s="28" t="s">
        <v>73</v>
      </c>
      <c r="B33" s="32"/>
      <c r="C33" s="12" t="s">
        <v>74</v>
      </c>
      <c r="D33" s="32">
        <v>0</v>
      </c>
      <c r="E33" s="14" t="s">
        <v>75</v>
      </c>
      <c r="F33" s="50">
        <f>SQRT(D3^2-B1^2)</f>
        <v>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3"/>
      <c r="AA33" s="7"/>
      <c r="AB33" s="7"/>
      <c r="AC33" s="7"/>
    </row>
    <row r="34" spans="1:29" ht="13.5" thickTop="1">
      <c r="A34" s="27" t="s">
        <v>76</v>
      </c>
      <c r="B34" s="32">
        <f aca="true" t="shared" si="19" ref="B34:Z34">B12+($D$33-$H$9)*COS(B21)-$F$33*SIN(B21)</f>
        <v>0.003141591361661758</v>
      </c>
      <c r="C34" s="32">
        <f t="shared" si="19"/>
        <v>0.0031150361329406184</v>
      </c>
      <c r="D34" s="32">
        <f t="shared" si="19"/>
        <v>0.0030416357378812986</v>
      </c>
      <c r="E34" s="32">
        <f t="shared" si="19"/>
        <v>0.0029385493426685727</v>
      </c>
      <c r="F34" s="32">
        <f t="shared" si="19"/>
        <v>0.0028318332517032196</v>
      </c>
      <c r="G34" s="32">
        <f t="shared" si="19"/>
        <v>0.002751223367258415</v>
      </c>
      <c r="H34" s="32">
        <f t="shared" si="19"/>
        <v>0.0027213154062915024</v>
      </c>
      <c r="I34" s="32">
        <f t="shared" si="19"/>
        <v>0.002751751215271714</v>
      </c>
      <c r="J34" s="32">
        <f t="shared" si="19"/>
        <v>0.0028327213808498897</v>
      </c>
      <c r="K34" s="32">
        <f t="shared" si="19"/>
        <v>0.002939537502534062</v>
      </c>
      <c r="L34" s="32">
        <f t="shared" si="19"/>
        <v>0.003042462344939101</v>
      </c>
      <c r="M34" s="32">
        <f t="shared" si="19"/>
        <v>0.003115501828052758</v>
      </c>
      <c r="N34" s="32">
        <f t="shared" si="19"/>
        <v>0.0031415906349532403</v>
      </c>
      <c r="O34" s="32">
        <f t="shared" si="19"/>
        <v>0.0031148716326070414</v>
      </c>
      <c r="P34" s="32">
        <f t="shared" si="19"/>
        <v>0.003041293999646255</v>
      </c>
      <c r="Q34" s="32">
        <f t="shared" si="19"/>
        <v>0.0029380058950687626</v>
      </c>
      <c r="R34" s="32">
        <f t="shared" si="19"/>
        <v>0.002831060318946532</v>
      </c>
      <c r="S34" s="32">
        <f t="shared" si="19"/>
        <v>0.0027502070403637724</v>
      </c>
      <c r="T34" s="32">
        <f t="shared" si="19"/>
        <v>0.002720081147622011</v>
      </c>
      <c r="U34" s="32">
        <f t="shared" si="19"/>
        <v>0.002750383240595955</v>
      </c>
      <c r="V34" s="32">
        <f t="shared" si="19"/>
        <v>0.0028313568466267203</v>
      </c>
      <c r="W34" s="32">
        <f t="shared" si="19"/>
        <v>0.0029383359669705733</v>
      </c>
      <c r="X34" s="32">
        <f t="shared" si="19"/>
        <v>0.0030415703745387823</v>
      </c>
      <c r="Y34" s="32">
        <f t="shared" si="19"/>
        <v>0.0031150278002645138</v>
      </c>
      <c r="Z34" s="32">
        <f t="shared" si="19"/>
        <v>0.0031415913616624435</v>
      </c>
      <c r="AA34" s="7"/>
      <c r="AB34" s="7"/>
      <c r="AC34" s="7"/>
    </row>
    <row r="35" spans="1:29" ht="12.75">
      <c r="A35" s="28" t="s">
        <v>81</v>
      </c>
      <c r="B35" s="32">
        <f aca="true" t="shared" si="20" ref="B35:Z35">B13+($D$33-$H$9)*SIN(B21)+($F$33-$J$33)*COS(B21)</f>
        <v>4</v>
      </c>
      <c r="C35" s="32">
        <f t="shared" si="20"/>
        <v>3.9663920132260273</v>
      </c>
      <c r="D35" s="32">
        <f t="shared" si="20"/>
        <v>3.873124978254501</v>
      </c>
      <c r="E35" s="32">
        <f t="shared" si="20"/>
        <v>3.74203373490924</v>
      </c>
      <c r="F35" s="32">
        <f t="shared" si="20"/>
        <v>3.6062831388966585</v>
      </c>
      <c r="G35" s="32">
        <f t="shared" si="20"/>
        <v>3.5037256360994</v>
      </c>
      <c r="H35" s="32">
        <f t="shared" si="20"/>
        <v>3.4656721426245203</v>
      </c>
      <c r="I35" s="32">
        <f t="shared" si="20"/>
        <v>3.5043972342911602</v>
      </c>
      <c r="J35" s="32">
        <f t="shared" si="20"/>
        <v>3.607413015098776</v>
      </c>
      <c r="K35" s="32">
        <f t="shared" si="20"/>
        <v>3.743290590977509</v>
      </c>
      <c r="L35" s="32">
        <f t="shared" si="20"/>
        <v>3.8741758447751</v>
      </c>
      <c r="M35" s="32">
        <f t="shared" si="20"/>
        <v>3.966983167382671</v>
      </c>
      <c r="N35" s="32">
        <f t="shared" si="20"/>
        <v>3.9999972241753676</v>
      </c>
      <c r="O35" s="32">
        <f t="shared" si="20"/>
        <v>3.9657743250683892</v>
      </c>
      <c r="P35" s="32">
        <f t="shared" si="20"/>
        <v>3.871903041550655</v>
      </c>
      <c r="Q35" s="32">
        <f t="shared" si="20"/>
        <v>3.7402299855885595</v>
      </c>
      <c r="R35" s="32">
        <f t="shared" si="20"/>
        <v>3.603937942087471</v>
      </c>
      <c r="S35" s="32">
        <f t="shared" si="20"/>
        <v>3.500913990775932</v>
      </c>
      <c r="T35" s="32">
        <f t="shared" si="20"/>
        <v>3.462529840197373</v>
      </c>
      <c r="U35" s="32">
        <f t="shared" si="20"/>
        <v>3.5011384955164324</v>
      </c>
      <c r="V35" s="32">
        <f t="shared" si="20"/>
        <v>3.604315801250296</v>
      </c>
      <c r="W35" s="32">
        <f t="shared" si="20"/>
        <v>3.74065068232385</v>
      </c>
      <c r="X35" s="32">
        <f t="shared" si="20"/>
        <v>3.8722554671558926</v>
      </c>
      <c r="Y35" s="32">
        <f t="shared" si="20"/>
        <v>3.9659737597056197</v>
      </c>
      <c r="Z35" s="32">
        <f t="shared" si="20"/>
        <v>3.999998766300274</v>
      </c>
      <c r="AA35" s="7"/>
      <c r="AB35" s="7"/>
      <c r="AC35" s="7"/>
    </row>
    <row r="36" spans="1:29" ht="12.75">
      <c r="A36" s="28" t="s">
        <v>30</v>
      </c>
      <c r="B36" s="32">
        <f>B14-B25*(B35-B13)</f>
        <v>-9.689446018867898E-07</v>
      </c>
      <c r="C36" s="32">
        <f aca="true" t="shared" si="21" ref="C36:Z36">C14-C25*(C35-C13)</f>
        <v>-0.00031175548841577694</v>
      </c>
      <c r="D36" s="32">
        <f t="shared" si="21"/>
        <v>-0.0005518960234702774</v>
      </c>
      <c r="E36" s="32">
        <f t="shared" si="21"/>
        <v>-0.0006588832324001537</v>
      </c>
      <c r="F36" s="32">
        <f t="shared" si="21"/>
        <v>-0.0005913722888051254</v>
      </c>
      <c r="G36" s="32">
        <f t="shared" si="21"/>
        <v>-0.00035049522768726415</v>
      </c>
      <c r="H36" s="32">
        <f t="shared" si="21"/>
        <v>1.677119812134014E-06</v>
      </c>
      <c r="I36" s="32">
        <f t="shared" si="21"/>
        <v>0.00035330054977067427</v>
      </c>
      <c r="J36" s="32">
        <f t="shared" si="21"/>
        <v>0.0005927974907407041</v>
      </c>
      <c r="K36" s="32">
        <f t="shared" si="21"/>
        <v>0.0006586608531398142</v>
      </c>
      <c r="L36" s="32">
        <f t="shared" si="21"/>
        <v>0.0005502449022687372</v>
      </c>
      <c r="M36" s="32">
        <f t="shared" si="21"/>
        <v>0.0003091703701434412</v>
      </c>
      <c r="N36" s="32">
        <f t="shared" si="21"/>
        <v>-1.9378906239708726E-06</v>
      </c>
      <c r="O36" s="32">
        <f t="shared" si="21"/>
        <v>-0.000312765918602409</v>
      </c>
      <c r="P36" s="32">
        <f t="shared" si="21"/>
        <v>-0.0005530244898679371</v>
      </c>
      <c r="Q36" s="32">
        <f t="shared" si="21"/>
        <v>-0.0006601801965113729</v>
      </c>
      <c r="R36" s="32">
        <f t="shared" si="21"/>
        <v>-0.000592817033754578</v>
      </c>
      <c r="S36" s="32">
        <f t="shared" si="21"/>
        <v>-0.0003519320885135846</v>
      </c>
      <c r="T36" s="32">
        <f t="shared" si="21"/>
        <v>5.5980152042427E-07</v>
      </c>
      <c r="U36" s="32">
        <f t="shared" si="21"/>
        <v>0.0003528686669127534</v>
      </c>
      <c r="V36" s="32">
        <f t="shared" si="21"/>
        <v>0.0005932934195278516</v>
      </c>
      <c r="W36" s="32">
        <f t="shared" si="21"/>
        <v>0.0006601071462921659</v>
      </c>
      <c r="X36" s="32">
        <f t="shared" si="21"/>
        <v>0.000552474876979403</v>
      </c>
      <c r="Y36" s="32">
        <f t="shared" si="21"/>
        <v>0.0003119046063004838</v>
      </c>
      <c r="Z36" s="32">
        <f t="shared" si="21"/>
        <v>9.689454989469937E-07</v>
      </c>
      <c r="AA36" s="7"/>
      <c r="AB36" s="7"/>
      <c r="AC36" s="7"/>
    </row>
    <row r="37" spans="1:29" ht="12.75">
      <c r="A37" s="28" t="s">
        <v>101</v>
      </c>
      <c r="B37" s="32">
        <f>B15+B25*(B34-B12)</f>
        <v>0</v>
      </c>
      <c r="C37" s="32">
        <f aca="true" t="shared" si="22" ref="C37:Z37">C15+C25*(C34-C12)</f>
        <v>-0.3957482760455066</v>
      </c>
      <c r="D37" s="32">
        <f t="shared" si="22"/>
        <v>-0.7016283874731822</v>
      </c>
      <c r="E37" s="32">
        <f t="shared" si="22"/>
        <v>-0.8380451151346333</v>
      </c>
      <c r="F37" s="32">
        <f t="shared" si="22"/>
        <v>-0.7523432101422745</v>
      </c>
      <c r="G37" s="32">
        <f t="shared" si="22"/>
        <v>-0.4459466070312586</v>
      </c>
      <c r="H37" s="32">
        <f t="shared" si="22"/>
        <v>0.0021339220670929153</v>
      </c>
      <c r="I37" s="32">
        <f t="shared" si="22"/>
        <v>0.44951564657266907</v>
      </c>
      <c r="J37" s="32">
        <f t="shared" si="22"/>
        <v>0.7541553162075727</v>
      </c>
      <c r="K37" s="32">
        <f t="shared" si="22"/>
        <v>0.837759917189765</v>
      </c>
      <c r="L37" s="32">
        <f t="shared" si="22"/>
        <v>0.6995246603721413</v>
      </c>
      <c r="M37" s="32">
        <f t="shared" si="22"/>
        <v>0.3924560476318496</v>
      </c>
      <c r="N37" s="32">
        <f t="shared" si="22"/>
        <v>-0.003701099082006498</v>
      </c>
      <c r="O37" s="32">
        <f t="shared" si="22"/>
        <v>-0.3994174094765828</v>
      </c>
      <c r="P37" s="32">
        <f t="shared" si="22"/>
        <v>-0.7052007338841175</v>
      </c>
      <c r="Q37" s="32">
        <f t="shared" si="22"/>
        <v>-0.8414394630549406</v>
      </c>
      <c r="R37" s="32">
        <f t="shared" si="22"/>
        <v>-0.7554144583794111</v>
      </c>
      <c r="S37" s="32">
        <f t="shared" si="22"/>
        <v>-0.44841265734811325</v>
      </c>
      <c r="T37" s="32">
        <f t="shared" si="22"/>
        <v>0.0007132459792210422</v>
      </c>
      <c r="U37" s="32">
        <f t="shared" si="22"/>
        <v>0.4496060820716545</v>
      </c>
      <c r="V37" s="32">
        <f t="shared" si="22"/>
        <v>0.7560218508420009</v>
      </c>
      <c r="W37" s="32">
        <f t="shared" si="22"/>
        <v>0.8413471378998292</v>
      </c>
      <c r="X37" s="32">
        <f t="shared" si="22"/>
        <v>0.704501429640135</v>
      </c>
      <c r="Y37" s="32">
        <f t="shared" si="22"/>
        <v>0.3983210035683406</v>
      </c>
      <c r="Z37" s="32">
        <f t="shared" si="22"/>
        <v>0.002467400085600937</v>
      </c>
      <c r="AA37" s="7"/>
      <c r="AB37" s="7"/>
      <c r="AC37" s="7"/>
    </row>
    <row r="38" spans="1:29" ht="12.75">
      <c r="A38" s="28" t="s">
        <v>32</v>
      </c>
      <c r="B38" s="32">
        <f>B16-B28*(B35-B13)-(B25)^2*(B34-B12)</f>
        <v>-0.0019378861163431198</v>
      </c>
      <c r="C38" s="32">
        <f aca="true" t="shared" si="23" ref="C38:Z38">C16-C28*(C35-C13)-(C25)^2*(C34-C12)</f>
        <v>-0.00172149362526397</v>
      </c>
      <c r="D38" s="32">
        <f t="shared" si="23"/>
        <v>-0.0010971104524401531</v>
      </c>
      <c r="E38" s="32">
        <f t="shared" si="23"/>
        <v>-0.00014344590310477745</v>
      </c>
      <c r="F38" s="32">
        <f t="shared" si="23"/>
        <v>0.0009549668730959304</v>
      </c>
      <c r="G38" s="32">
        <f t="shared" si="23"/>
        <v>0.001873356177831756</v>
      </c>
      <c r="H38" s="32">
        <f t="shared" si="23"/>
        <v>0.0022361545740361842</v>
      </c>
      <c r="I38" s="32">
        <f t="shared" si="23"/>
        <v>0.0018670655467336733</v>
      </c>
      <c r="J38" s="32">
        <f t="shared" si="23"/>
        <v>0.0009453000588670046</v>
      </c>
      <c r="K38" s="32">
        <f t="shared" si="23"/>
        <v>-0.00015305762994799466</v>
      </c>
      <c r="L38" s="32">
        <f t="shared" si="23"/>
        <v>-0.0011043799101190799</v>
      </c>
      <c r="M38" s="32">
        <f t="shared" si="23"/>
        <v>-0.001725325163924929</v>
      </c>
      <c r="N38" s="32">
        <f t="shared" si="23"/>
        <v>-0.0019378883576975816</v>
      </c>
      <c r="O38" s="32">
        <f t="shared" si="23"/>
        <v>-0.0017219845501149633</v>
      </c>
      <c r="P38" s="32">
        <f t="shared" si="23"/>
        <v>-0.0010980129122393212</v>
      </c>
      <c r="Q38" s="32">
        <f t="shared" si="23"/>
        <v>-0.0001444975191726705</v>
      </c>
      <c r="R38" s="32">
        <f t="shared" si="23"/>
        <v>0.0009543831528266988</v>
      </c>
      <c r="S38" s="32">
        <f t="shared" si="23"/>
        <v>0.001874205118909622</v>
      </c>
      <c r="T38" s="32">
        <f t="shared" si="23"/>
        <v>0.0022392055064972267</v>
      </c>
      <c r="U38" s="32">
        <f t="shared" si="23"/>
        <v>0.0018721076200826497</v>
      </c>
      <c r="V38" s="32">
        <f t="shared" si="23"/>
        <v>0.0009511596827221913</v>
      </c>
      <c r="W38" s="32">
        <f t="shared" si="23"/>
        <v>-0.000147703120597531</v>
      </c>
      <c r="X38" s="32">
        <f t="shared" si="23"/>
        <v>-0.0011004381360077975</v>
      </c>
      <c r="Y38" s="32">
        <f t="shared" si="23"/>
        <v>-0.001723264039143968</v>
      </c>
      <c r="Z38" s="32">
        <f t="shared" si="23"/>
        <v>-0.001937891495592903</v>
      </c>
      <c r="AA38" s="7"/>
      <c r="AB38" s="7"/>
      <c r="AC38" s="7"/>
    </row>
    <row r="39" spans="1:29" ht="12.75">
      <c r="A39" s="28" t="s">
        <v>102</v>
      </c>
      <c r="B39" s="32">
        <f>B17+B28*(B34-B12)-(B25)^2*(B35-B13)</f>
        <v>-2.4673965342221353</v>
      </c>
      <c r="C39" s="32">
        <f aca="true" t="shared" si="24" ref="C39:Z39">C17+C28*(C34-C12)-(C25)^2*(C35-C13)</f>
        <v>-2.1923783655705016</v>
      </c>
      <c r="D39" s="32">
        <f t="shared" si="24"/>
        <v>-1.3978559180182586</v>
      </c>
      <c r="E39" s="32">
        <f t="shared" si="24"/>
        <v>-0.18401319367382918</v>
      </c>
      <c r="F39" s="32">
        <f t="shared" si="24"/>
        <v>1.2142221813101348</v>
      </c>
      <c r="G39" s="32">
        <f t="shared" si="24"/>
        <v>2.383358930207529</v>
      </c>
      <c r="H39" s="32">
        <f t="shared" si="24"/>
        <v>2.845222834065818</v>
      </c>
      <c r="I39" s="32">
        <f t="shared" si="24"/>
        <v>2.3753506306015173</v>
      </c>
      <c r="J39" s="32">
        <f t="shared" si="24"/>
        <v>1.2019162924043947</v>
      </c>
      <c r="K39" s="32">
        <f t="shared" si="24"/>
        <v>-0.19624799759153988</v>
      </c>
      <c r="L39" s="32">
        <f t="shared" si="24"/>
        <v>-1.4071077262392095</v>
      </c>
      <c r="M39" s="32">
        <f t="shared" si="24"/>
        <v>-2.1972524225347336</v>
      </c>
      <c r="N39" s="32">
        <f t="shared" si="24"/>
        <v>-2.467394821955004</v>
      </c>
      <c r="O39" s="32">
        <f t="shared" si="24"/>
        <v>-2.191996139220356</v>
      </c>
      <c r="P39" s="32">
        <f t="shared" si="24"/>
        <v>-1.3970635601121024</v>
      </c>
      <c r="Q39" s="32">
        <f t="shared" si="24"/>
        <v>-0.18260887107872592</v>
      </c>
      <c r="R39" s="32">
        <f t="shared" si="24"/>
        <v>1.2168372665680964</v>
      </c>
      <c r="S39" s="32">
        <f t="shared" si="24"/>
        <v>2.3881844070010745</v>
      </c>
      <c r="T39" s="32">
        <f t="shared" si="24"/>
        <v>2.8529831844172673</v>
      </c>
      <c r="U39" s="32">
        <f t="shared" si="24"/>
        <v>2.38551339444384</v>
      </c>
      <c r="V39" s="32">
        <f t="shared" si="24"/>
        <v>1.2127322557031404</v>
      </c>
      <c r="W39" s="32">
        <f t="shared" si="24"/>
        <v>-0.1866914460148037</v>
      </c>
      <c r="X39" s="32">
        <f t="shared" si="24"/>
        <v>-1.4001527691425704</v>
      </c>
      <c r="Y39" s="32">
        <f t="shared" si="24"/>
        <v>-2.193626705443181</v>
      </c>
      <c r="Z39" s="32">
        <f t="shared" si="24"/>
        <v>-2.4674003392643242</v>
      </c>
      <c r="AA39" s="7"/>
      <c r="AB39" s="7"/>
      <c r="AC39" s="7"/>
    </row>
    <row r="40" spans="1:29" ht="13.5" thickBot="1">
      <c r="A40" s="28" t="s">
        <v>78</v>
      </c>
      <c r="B40" s="32">
        <f>(B34-B12)^2+(B35-B13)^2</f>
        <v>16</v>
      </c>
      <c r="C40" s="32">
        <f aca="true" t="shared" si="25" ref="C40:Z40">(C34-C12)^2+(C35-C13)^2</f>
        <v>16</v>
      </c>
      <c r="D40" s="32">
        <f t="shared" si="25"/>
        <v>15.999999999999998</v>
      </c>
      <c r="E40" s="32">
        <f t="shared" si="25"/>
        <v>16</v>
      </c>
      <c r="F40" s="32">
        <f t="shared" si="25"/>
        <v>15.999999999999998</v>
      </c>
      <c r="G40" s="32">
        <f t="shared" si="25"/>
        <v>16</v>
      </c>
      <c r="H40" s="32">
        <f t="shared" si="25"/>
        <v>15.999999999999998</v>
      </c>
      <c r="I40" s="32">
        <f t="shared" si="25"/>
        <v>15.999999999999998</v>
      </c>
      <c r="J40" s="32">
        <f t="shared" si="25"/>
        <v>16</v>
      </c>
      <c r="K40" s="32">
        <f t="shared" si="25"/>
        <v>16</v>
      </c>
      <c r="L40" s="32">
        <f t="shared" si="25"/>
        <v>15.999999999999998</v>
      </c>
      <c r="M40" s="32">
        <f t="shared" si="25"/>
        <v>16</v>
      </c>
      <c r="N40" s="32">
        <f t="shared" si="25"/>
        <v>16.000000000000004</v>
      </c>
      <c r="O40" s="32">
        <f t="shared" si="25"/>
        <v>16</v>
      </c>
      <c r="P40" s="32">
        <f t="shared" si="25"/>
        <v>16</v>
      </c>
      <c r="Q40" s="32">
        <f t="shared" si="25"/>
        <v>16</v>
      </c>
      <c r="R40" s="32">
        <f t="shared" si="25"/>
        <v>15.999999999999998</v>
      </c>
      <c r="S40" s="32">
        <f t="shared" si="25"/>
        <v>16</v>
      </c>
      <c r="T40" s="32">
        <f t="shared" si="25"/>
        <v>15.999999999999998</v>
      </c>
      <c r="U40" s="32">
        <f t="shared" si="25"/>
        <v>15.999999999999998</v>
      </c>
      <c r="V40" s="32">
        <f t="shared" si="25"/>
        <v>16</v>
      </c>
      <c r="W40" s="32">
        <f t="shared" si="25"/>
        <v>16</v>
      </c>
      <c r="X40" s="32">
        <f t="shared" si="25"/>
        <v>15.999999999999998</v>
      </c>
      <c r="Y40" s="32">
        <f t="shared" si="25"/>
        <v>16</v>
      </c>
      <c r="Z40" s="32">
        <f t="shared" si="25"/>
        <v>15.999999999999998</v>
      </c>
      <c r="AA40" s="7"/>
      <c r="AB40" s="7"/>
      <c r="AC40" s="7"/>
    </row>
    <row r="41" spans="1:29" ht="17.25" thickBot="1" thickTop="1">
      <c r="A41" s="51" t="s">
        <v>82</v>
      </c>
      <c r="B41" s="52"/>
      <c r="C41" s="12" t="s">
        <v>83</v>
      </c>
      <c r="D41" s="13">
        <v>5</v>
      </c>
      <c r="E41" s="14" t="s">
        <v>84</v>
      </c>
      <c r="F41" s="13">
        <v>-2</v>
      </c>
      <c r="G41" s="12" t="s">
        <v>56</v>
      </c>
      <c r="H41" s="13">
        <v>2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  <c r="AA41" s="7"/>
      <c r="AB41" s="7"/>
      <c r="AC41" s="7"/>
    </row>
    <row r="42" spans="1:26" ht="13.5" thickTop="1">
      <c r="A42" s="28" t="s">
        <v>85</v>
      </c>
      <c r="B42" s="64">
        <f>$D$41+B34-$D$33</f>
        <v>5.003141591361662</v>
      </c>
      <c r="C42" s="64">
        <f aca="true" t="shared" si="26" ref="C42:Z42">$D$41+C34-$D$33</f>
        <v>5.00311503613294</v>
      </c>
      <c r="D42" s="64">
        <f t="shared" si="26"/>
        <v>5.0030416357378815</v>
      </c>
      <c r="E42" s="64">
        <f t="shared" si="26"/>
        <v>5.002938549342669</v>
      </c>
      <c r="F42" s="64">
        <f t="shared" si="26"/>
        <v>5.002831833251703</v>
      </c>
      <c r="G42" s="64">
        <f t="shared" si="26"/>
        <v>5.002751223367259</v>
      </c>
      <c r="H42" s="64">
        <f t="shared" si="26"/>
        <v>5.0027213154062915</v>
      </c>
      <c r="I42" s="64">
        <f t="shared" si="26"/>
        <v>5.002751751215271</v>
      </c>
      <c r="J42" s="64">
        <f t="shared" si="26"/>
        <v>5.00283272138085</v>
      </c>
      <c r="K42" s="64">
        <f t="shared" si="26"/>
        <v>5.0029395375025345</v>
      </c>
      <c r="L42" s="64">
        <f t="shared" si="26"/>
        <v>5.003042462344939</v>
      </c>
      <c r="M42" s="64">
        <f t="shared" si="26"/>
        <v>5.003115501828053</v>
      </c>
      <c r="N42" s="64">
        <f t="shared" si="26"/>
        <v>5.003141590634954</v>
      </c>
      <c r="O42" s="64">
        <f t="shared" si="26"/>
        <v>5.003114871632607</v>
      </c>
      <c r="P42" s="64">
        <f t="shared" si="26"/>
        <v>5.0030412939996465</v>
      </c>
      <c r="Q42" s="64">
        <f t="shared" si="26"/>
        <v>5.002938005895069</v>
      </c>
      <c r="R42" s="64">
        <f t="shared" si="26"/>
        <v>5.002831060318947</v>
      </c>
      <c r="S42" s="64">
        <f t="shared" si="26"/>
        <v>5.002750207040364</v>
      </c>
      <c r="T42" s="64">
        <f t="shared" si="26"/>
        <v>5.002720081147622</v>
      </c>
      <c r="U42" s="64">
        <f t="shared" si="26"/>
        <v>5.0027503832405955</v>
      </c>
      <c r="V42" s="64">
        <f t="shared" si="26"/>
        <v>5.0028313568466265</v>
      </c>
      <c r="W42" s="64">
        <f t="shared" si="26"/>
        <v>5.00293833596697</v>
      </c>
      <c r="X42" s="64">
        <f t="shared" si="26"/>
        <v>5.003041570374538</v>
      </c>
      <c r="Y42" s="64">
        <f t="shared" si="26"/>
        <v>5.0031150278002645</v>
      </c>
      <c r="Z42" s="64">
        <f t="shared" si="26"/>
        <v>5.003141591361662</v>
      </c>
    </row>
    <row r="43" spans="1:26" ht="12.75">
      <c r="A43" s="28" t="s">
        <v>86</v>
      </c>
      <c r="B43" s="64">
        <f>$F$41+B35-$F$41</f>
        <v>4</v>
      </c>
      <c r="C43" s="64">
        <f aca="true" t="shared" si="27" ref="C43:Z43">$F$41+C35-$F$41</f>
        <v>3.9663920132260273</v>
      </c>
      <c r="D43" s="64">
        <f t="shared" si="27"/>
        <v>3.873124978254501</v>
      </c>
      <c r="E43" s="64">
        <f t="shared" si="27"/>
        <v>3.74203373490924</v>
      </c>
      <c r="F43" s="64">
        <f t="shared" si="27"/>
        <v>3.6062831388966585</v>
      </c>
      <c r="G43" s="64">
        <f t="shared" si="27"/>
        <v>3.5037256360994</v>
      </c>
      <c r="H43" s="64">
        <f t="shared" si="27"/>
        <v>3.4656721426245203</v>
      </c>
      <c r="I43" s="64">
        <f t="shared" si="27"/>
        <v>3.5043972342911602</v>
      </c>
      <c r="J43" s="64">
        <f t="shared" si="27"/>
        <v>3.607413015098776</v>
      </c>
      <c r="K43" s="64">
        <f t="shared" si="27"/>
        <v>3.743290590977509</v>
      </c>
      <c r="L43" s="64">
        <f t="shared" si="27"/>
        <v>3.8741758447751</v>
      </c>
      <c r="M43" s="64">
        <f t="shared" si="27"/>
        <v>3.966983167382671</v>
      </c>
      <c r="N43" s="64">
        <f t="shared" si="27"/>
        <v>3.9999972241753676</v>
      </c>
      <c r="O43" s="64">
        <f t="shared" si="27"/>
        <v>3.9657743250683892</v>
      </c>
      <c r="P43" s="64">
        <f t="shared" si="27"/>
        <v>3.871903041550655</v>
      </c>
      <c r="Q43" s="64">
        <f t="shared" si="27"/>
        <v>3.7402299855885595</v>
      </c>
      <c r="R43" s="64">
        <f t="shared" si="27"/>
        <v>3.603937942087471</v>
      </c>
      <c r="S43" s="64">
        <f t="shared" si="27"/>
        <v>3.500913990775932</v>
      </c>
      <c r="T43" s="64">
        <f t="shared" si="27"/>
        <v>3.462529840197373</v>
      </c>
      <c r="U43" s="64">
        <f t="shared" si="27"/>
        <v>3.5011384955164324</v>
      </c>
      <c r="V43" s="64">
        <f t="shared" si="27"/>
        <v>3.604315801250296</v>
      </c>
      <c r="W43" s="64">
        <f t="shared" si="27"/>
        <v>3.74065068232385</v>
      </c>
      <c r="X43" s="64">
        <f t="shared" si="27"/>
        <v>3.8722554671558926</v>
      </c>
      <c r="Y43" s="64">
        <f t="shared" si="27"/>
        <v>3.9659737597056197</v>
      </c>
      <c r="Z43" s="64">
        <f t="shared" si="27"/>
        <v>3.999998766300274</v>
      </c>
    </row>
    <row r="44" spans="1:26" ht="12.75">
      <c r="A44" s="28" t="s">
        <v>87</v>
      </c>
      <c r="B44" s="64">
        <f>(B34-B42)^2+(B35-B43)^2</f>
        <v>25</v>
      </c>
      <c r="C44" s="64">
        <f aca="true" t="shared" si="28" ref="C44:Z44">(C34-C42)^2+(C35-C43)^2</f>
        <v>25</v>
      </c>
      <c r="D44" s="64">
        <f t="shared" si="28"/>
        <v>25</v>
      </c>
      <c r="E44" s="64">
        <f t="shared" si="28"/>
        <v>25</v>
      </c>
      <c r="F44" s="64">
        <f t="shared" si="28"/>
        <v>25</v>
      </c>
      <c r="G44" s="64">
        <f t="shared" si="28"/>
        <v>25</v>
      </c>
      <c r="H44" s="64">
        <f t="shared" si="28"/>
        <v>25</v>
      </c>
      <c r="I44" s="64">
        <f t="shared" si="28"/>
        <v>25</v>
      </c>
      <c r="J44" s="64">
        <f t="shared" si="28"/>
        <v>25</v>
      </c>
      <c r="K44" s="64">
        <f t="shared" si="28"/>
        <v>25</v>
      </c>
      <c r="L44" s="64">
        <f t="shared" si="28"/>
        <v>25</v>
      </c>
      <c r="M44" s="64">
        <f t="shared" si="28"/>
        <v>25</v>
      </c>
      <c r="N44" s="64">
        <f t="shared" si="28"/>
        <v>25</v>
      </c>
      <c r="O44" s="64">
        <f t="shared" si="28"/>
        <v>25</v>
      </c>
      <c r="P44" s="64">
        <f t="shared" si="28"/>
        <v>25</v>
      </c>
      <c r="Q44" s="64">
        <f t="shared" si="28"/>
        <v>25</v>
      </c>
      <c r="R44" s="64">
        <f t="shared" si="28"/>
        <v>25</v>
      </c>
      <c r="S44" s="64">
        <f t="shared" si="28"/>
        <v>25</v>
      </c>
      <c r="T44" s="64">
        <f t="shared" si="28"/>
        <v>25</v>
      </c>
      <c r="U44" s="64">
        <f t="shared" si="28"/>
        <v>25</v>
      </c>
      <c r="V44" s="64">
        <f t="shared" si="28"/>
        <v>25</v>
      </c>
      <c r="W44" s="64">
        <f t="shared" si="28"/>
        <v>25</v>
      </c>
      <c r="X44" s="64">
        <f t="shared" si="28"/>
        <v>25</v>
      </c>
      <c r="Y44" s="64">
        <f t="shared" si="28"/>
        <v>25</v>
      </c>
      <c r="Z44" s="64">
        <f t="shared" si="28"/>
        <v>25</v>
      </c>
    </row>
    <row r="45" spans="1:26" ht="12.75">
      <c r="A45" s="28" t="s">
        <v>30</v>
      </c>
      <c r="B45" s="64">
        <f>B36</f>
        <v>-9.689446018867898E-07</v>
      </c>
      <c r="C45" s="64">
        <f aca="true" t="shared" si="29" ref="C45:Z45">C36</f>
        <v>-0.00031175548841577694</v>
      </c>
      <c r="D45" s="64">
        <f t="shared" si="29"/>
        <v>-0.0005518960234702774</v>
      </c>
      <c r="E45" s="64">
        <f t="shared" si="29"/>
        <v>-0.0006588832324001537</v>
      </c>
      <c r="F45" s="64">
        <f t="shared" si="29"/>
        <v>-0.0005913722888051254</v>
      </c>
      <c r="G45" s="64">
        <f t="shared" si="29"/>
        <v>-0.00035049522768726415</v>
      </c>
      <c r="H45" s="64">
        <f t="shared" si="29"/>
        <v>1.677119812134014E-06</v>
      </c>
      <c r="I45" s="64">
        <f t="shared" si="29"/>
        <v>0.00035330054977067427</v>
      </c>
      <c r="J45" s="64">
        <f t="shared" si="29"/>
        <v>0.0005927974907407041</v>
      </c>
      <c r="K45" s="64">
        <f t="shared" si="29"/>
        <v>0.0006586608531398142</v>
      </c>
      <c r="L45" s="64">
        <f t="shared" si="29"/>
        <v>0.0005502449022687372</v>
      </c>
      <c r="M45" s="64">
        <f t="shared" si="29"/>
        <v>0.0003091703701434412</v>
      </c>
      <c r="N45" s="64">
        <f t="shared" si="29"/>
        <v>-1.9378906239708726E-06</v>
      </c>
      <c r="O45" s="64">
        <f t="shared" si="29"/>
        <v>-0.000312765918602409</v>
      </c>
      <c r="P45" s="64">
        <f t="shared" si="29"/>
        <v>-0.0005530244898679371</v>
      </c>
      <c r="Q45" s="64">
        <f t="shared" si="29"/>
        <v>-0.0006601801965113729</v>
      </c>
      <c r="R45" s="64">
        <f t="shared" si="29"/>
        <v>-0.000592817033754578</v>
      </c>
      <c r="S45" s="64">
        <f t="shared" si="29"/>
        <v>-0.0003519320885135846</v>
      </c>
      <c r="T45" s="64">
        <f t="shared" si="29"/>
        <v>5.5980152042427E-07</v>
      </c>
      <c r="U45" s="64">
        <f t="shared" si="29"/>
        <v>0.0003528686669127534</v>
      </c>
      <c r="V45" s="64">
        <f t="shared" si="29"/>
        <v>0.0005932934195278516</v>
      </c>
      <c r="W45" s="64">
        <f t="shared" si="29"/>
        <v>0.0006601071462921659</v>
      </c>
      <c r="X45" s="64">
        <f t="shared" si="29"/>
        <v>0.000552474876979403</v>
      </c>
      <c r="Y45" s="64">
        <f t="shared" si="29"/>
        <v>0.0003119046063004838</v>
      </c>
      <c r="Z45" s="64">
        <f t="shared" si="29"/>
        <v>9.689454989469937E-07</v>
      </c>
    </row>
    <row r="46" spans="1:26" ht="12.75">
      <c r="A46" s="28" t="s">
        <v>31</v>
      </c>
      <c r="B46" s="64">
        <f>B37</f>
        <v>0</v>
      </c>
      <c r="C46" s="64">
        <f aca="true" t="shared" si="30" ref="C46:Z46">C37</f>
        <v>-0.3957482760455066</v>
      </c>
      <c r="D46" s="64">
        <f t="shared" si="30"/>
        <v>-0.7016283874731822</v>
      </c>
      <c r="E46" s="64">
        <f t="shared" si="30"/>
        <v>-0.8380451151346333</v>
      </c>
      <c r="F46" s="64">
        <f t="shared" si="30"/>
        <v>-0.7523432101422745</v>
      </c>
      <c r="G46" s="64">
        <f t="shared" si="30"/>
        <v>-0.4459466070312586</v>
      </c>
      <c r="H46" s="64">
        <f t="shared" si="30"/>
        <v>0.0021339220670929153</v>
      </c>
      <c r="I46" s="64">
        <f t="shared" si="30"/>
        <v>0.44951564657266907</v>
      </c>
      <c r="J46" s="64">
        <f t="shared" si="30"/>
        <v>0.7541553162075727</v>
      </c>
      <c r="K46" s="64">
        <f t="shared" si="30"/>
        <v>0.837759917189765</v>
      </c>
      <c r="L46" s="64">
        <f t="shared" si="30"/>
        <v>0.6995246603721413</v>
      </c>
      <c r="M46" s="64">
        <f t="shared" si="30"/>
        <v>0.3924560476318496</v>
      </c>
      <c r="N46" s="64">
        <f t="shared" si="30"/>
        <v>-0.003701099082006498</v>
      </c>
      <c r="O46" s="64">
        <f t="shared" si="30"/>
        <v>-0.3994174094765828</v>
      </c>
      <c r="P46" s="64">
        <f t="shared" si="30"/>
        <v>-0.7052007338841175</v>
      </c>
      <c r="Q46" s="64">
        <f t="shared" si="30"/>
        <v>-0.8414394630549406</v>
      </c>
      <c r="R46" s="64">
        <f t="shared" si="30"/>
        <v>-0.7554144583794111</v>
      </c>
      <c r="S46" s="64">
        <f t="shared" si="30"/>
        <v>-0.44841265734811325</v>
      </c>
      <c r="T46" s="64">
        <f t="shared" si="30"/>
        <v>0.0007132459792210422</v>
      </c>
      <c r="U46" s="64">
        <f t="shared" si="30"/>
        <v>0.4496060820716545</v>
      </c>
      <c r="V46" s="64">
        <f t="shared" si="30"/>
        <v>0.7560218508420009</v>
      </c>
      <c r="W46" s="64">
        <f t="shared" si="30"/>
        <v>0.8413471378998292</v>
      </c>
      <c r="X46" s="64">
        <f t="shared" si="30"/>
        <v>0.704501429640135</v>
      </c>
      <c r="Y46" s="64">
        <f t="shared" si="30"/>
        <v>0.3983210035683406</v>
      </c>
      <c r="Z46" s="64">
        <f t="shared" si="30"/>
        <v>0.002467400085600937</v>
      </c>
    </row>
    <row r="47" spans="1:26" ht="12.75">
      <c r="A47" s="28" t="s">
        <v>32</v>
      </c>
      <c r="B47" s="64">
        <f>B38</f>
        <v>-0.0019378861163431198</v>
      </c>
      <c r="C47" s="64">
        <f aca="true" t="shared" si="31" ref="C47:Z47">C38</f>
        <v>-0.00172149362526397</v>
      </c>
      <c r="D47" s="64">
        <f t="shared" si="31"/>
        <v>-0.0010971104524401531</v>
      </c>
      <c r="E47" s="64">
        <f t="shared" si="31"/>
        <v>-0.00014344590310477745</v>
      </c>
      <c r="F47" s="64">
        <f t="shared" si="31"/>
        <v>0.0009549668730959304</v>
      </c>
      <c r="G47" s="64">
        <f t="shared" si="31"/>
        <v>0.001873356177831756</v>
      </c>
      <c r="H47" s="64">
        <f t="shared" si="31"/>
        <v>0.0022361545740361842</v>
      </c>
      <c r="I47" s="64">
        <f t="shared" si="31"/>
        <v>0.0018670655467336733</v>
      </c>
      <c r="J47" s="64">
        <f t="shared" si="31"/>
        <v>0.0009453000588670046</v>
      </c>
      <c r="K47" s="64">
        <f t="shared" si="31"/>
        <v>-0.00015305762994799466</v>
      </c>
      <c r="L47" s="64">
        <f t="shared" si="31"/>
        <v>-0.0011043799101190799</v>
      </c>
      <c r="M47" s="64">
        <f t="shared" si="31"/>
        <v>-0.001725325163924929</v>
      </c>
      <c r="N47" s="64">
        <f t="shared" si="31"/>
        <v>-0.0019378883576975816</v>
      </c>
      <c r="O47" s="64">
        <f t="shared" si="31"/>
        <v>-0.0017219845501149633</v>
      </c>
      <c r="P47" s="64">
        <f t="shared" si="31"/>
        <v>-0.0010980129122393212</v>
      </c>
      <c r="Q47" s="64">
        <f t="shared" si="31"/>
        <v>-0.0001444975191726705</v>
      </c>
      <c r="R47" s="64">
        <f t="shared" si="31"/>
        <v>0.0009543831528266988</v>
      </c>
      <c r="S47" s="64">
        <f t="shared" si="31"/>
        <v>0.001874205118909622</v>
      </c>
      <c r="T47" s="64">
        <f t="shared" si="31"/>
        <v>0.0022392055064972267</v>
      </c>
      <c r="U47" s="64">
        <f t="shared" si="31"/>
        <v>0.0018721076200826497</v>
      </c>
      <c r="V47" s="64">
        <f t="shared" si="31"/>
        <v>0.0009511596827221913</v>
      </c>
      <c r="W47" s="64">
        <f t="shared" si="31"/>
        <v>-0.000147703120597531</v>
      </c>
      <c r="X47" s="64">
        <f t="shared" si="31"/>
        <v>-0.0011004381360077975</v>
      </c>
      <c r="Y47" s="64">
        <f t="shared" si="31"/>
        <v>-0.001723264039143968</v>
      </c>
      <c r="Z47" s="64">
        <f t="shared" si="31"/>
        <v>-0.001937891495592903</v>
      </c>
    </row>
    <row r="48" spans="1:26" ht="13.5" thickBot="1">
      <c r="A48" s="34" t="s">
        <v>33</v>
      </c>
      <c r="B48" s="64">
        <f>B39</f>
        <v>-2.4673965342221353</v>
      </c>
      <c r="C48" s="64">
        <f aca="true" t="shared" si="32" ref="C48:Z48">C39</f>
        <v>-2.1923783655705016</v>
      </c>
      <c r="D48" s="64">
        <f t="shared" si="32"/>
        <v>-1.3978559180182586</v>
      </c>
      <c r="E48" s="64">
        <f t="shared" si="32"/>
        <v>-0.18401319367382918</v>
      </c>
      <c r="F48" s="64">
        <f t="shared" si="32"/>
        <v>1.2142221813101348</v>
      </c>
      <c r="G48" s="64">
        <f t="shared" si="32"/>
        <v>2.383358930207529</v>
      </c>
      <c r="H48" s="64">
        <f t="shared" si="32"/>
        <v>2.845222834065818</v>
      </c>
      <c r="I48" s="64">
        <f t="shared" si="32"/>
        <v>2.3753506306015173</v>
      </c>
      <c r="J48" s="64">
        <f t="shared" si="32"/>
        <v>1.2019162924043947</v>
      </c>
      <c r="K48" s="64">
        <f t="shared" si="32"/>
        <v>-0.19624799759153988</v>
      </c>
      <c r="L48" s="64">
        <f t="shared" si="32"/>
        <v>-1.4071077262392095</v>
      </c>
      <c r="M48" s="64">
        <f t="shared" si="32"/>
        <v>-2.1972524225347336</v>
      </c>
      <c r="N48" s="64">
        <f t="shared" si="32"/>
        <v>-2.467394821955004</v>
      </c>
      <c r="O48" s="64">
        <f t="shared" si="32"/>
        <v>-2.191996139220356</v>
      </c>
      <c r="P48" s="64">
        <f t="shared" si="32"/>
        <v>-1.3970635601121024</v>
      </c>
      <c r="Q48" s="64">
        <f t="shared" si="32"/>
        <v>-0.18260887107872592</v>
      </c>
      <c r="R48" s="64">
        <f t="shared" si="32"/>
        <v>1.2168372665680964</v>
      </c>
      <c r="S48" s="64">
        <f t="shared" si="32"/>
        <v>2.3881844070010745</v>
      </c>
      <c r="T48" s="64">
        <f t="shared" si="32"/>
        <v>2.8529831844172673</v>
      </c>
      <c r="U48" s="64">
        <f t="shared" si="32"/>
        <v>2.38551339444384</v>
      </c>
      <c r="V48" s="64">
        <f t="shared" si="32"/>
        <v>1.2127322557031404</v>
      </c>
      <c r="W48" s="64">
        <f t="shared" si="32"/>
        <v>-0.1866914460148037</v>
      </c>
      <c r="X48" s="64">
        <f t="shared" si="32"/>
        <v>-1.4001527691425704</v>
      </c>
      <c r="Y48" s="64">
        <f t="shared" si="32"/>
        <v>-2.193626705443181</v>
      </c>
      <c r="Z48" s="64">
        <f t="shared" si="32"/>
        <v>-2.4674003392643242</v>
      </c>
    </row>
    <row r="49" ht="13.5" thickTop="1"/>
    <row r="50" spans="8:25" ht="12.75">
      <c r="H50" s="41" t="s">
        <v>34</v>
      </c>
      <c r="P50" t="s">
        <v>62</v>
      </c>
      <c r="Y50" t="s">
        <v>52</v>
      </c>
    </row>
  </sheetData>
  <mergeCells count="8">
    <mergeCell ref="A41:B41"/>
    <mergeCell ref="A19:B19"/>
    <mergeCell ref="D5:H5"/>
    <mergeCell ref="D6:L6"/>
    <mergeCell ref="D7:O7"/>
    <mergeCell ref="A11:B11"/>
    <mergeCell ref="C11:D11"/>
    <mergeCell ref="A18:B18"/>
  </mergeCells>
  <printOptions/>
  <pageMargins left="0.75" right="0.75" top="1" bottom="1" header="0.5" footer="0.5"/>
  <pageSetup fitToHeight="0" fitToWidth="1" horizontalDpi="600" verticalDpi="600" orientation="landscape" paperSize="9" scale="47" r:id="rId2"/>
  <rowBreaks count="1" manualBreakCount="1">
    <brk id="6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B19"/>
  <sheetViews>
    <sheetView workbookViewId="0" topLeftCell="A4">
      <selection activeCell="B15" sqref="B15"/>
    </sheetView>
  </sheetViews>
  <sheetFormatPr defaultColWidth="9.00390625" defaultRowHeight="12.75"/>
  <sheetData>
    <row r="4" ht="15">
      <c r="B4" s="46" t="s">
        <v>63</v>
      </c>
    </row>
    <row r="5" ht="15">
      <c r="B5" s="46" t="s">
        <v>64</v>
      </c>
    </row>
    <row r="6" ht="15">
      <c r="B6" s="46" t="s">
        <v>65</v>
      </c>
    </row>
    <row r="7" ht="15">
      <c r="B7" s="46" t="s">
        <v>66</v>
      </c>
    </row>
    <row r="8" ht="15">
      <c r="B8" s="46" t="s">
        <v>67</v>
      </c>
    </row>
    <row r="10" ht="15">
      <c r="B10" s="46" t="s">
        <v>68</v>
      </c>
    </row>
    <row r="12" ht="15">
      <c r="B12" s="46" t="s">
        <v>69</v>
      </c>
    </row>
    <row r="15" ht="12.75">
      <c r="B15" t="s">
        <v>70</v>
      </c>
    </row>
    <row r="17" ht="12.75">
      <c r="B17" t="s">
        <v>96</v>
      </c>
    </row>
    <row r="18" ht="12.75">
      <c r="B18" t="s">
        <v>97</v>
      </c>
    </row>
    <row r="19" ht="12.75">
      <c r="B19" t="s">
        <v>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</dc:creator>
  <cp:keywords/>
  <dc:description/>
  <cp:lastModifiedBy>USER</cp:lastModifiedBy>
  <cp:lastPrinted>2007-11-06T15:56:45Z</cp:lastPrinted>
  <dcterms:created xsi:type="dcterms:W3CDTF">2007-10-01T17:04:33Z</dcterms:created>
  <dcterms:modified xsi:type="dcterms:W3CDTF">2007-11-06T15:56:55Z</dcterms:modified>
  <cp:category/>
  <cp:version/>
  <cp:contentType/>
  <cp:contentStatus/>
</cp:coreProperties>
</file>