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Расч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<sst xmlns="http://schemas.openxmlformats.org/spreadsheetml/2006/main" count="109" uniqueCount="65">
  <si>
    <t>Дровянникова Елена</t>
  </si>
  <si>
    <t>Вариант 7</t>
  </si>
  <si>
    <t>R1=</t>
  </si>
  <si>
    <t>R2=</t>
  </si>
  <si>
    <t>a=</t>
  </si>
  <si>
    <t>F = a*b</t>
  </si>
  <si>
    <t>Xc = a / 2</t>
  </si>
  <si>
    <t>Yc = (R2-R1) / 2</t>
  </si>
  <si>
    <t>F1=</t>
  </si>
  <si>
    <t>Xc=</t>
  </si>
  <si>
    <t>Yc=</t>
  </si>
  <si>
    <t>F = π*R2² / 2</t>
  </si>
  <si>
    <t>Yc =R2</t>
  </si>
  <si>
    <t>4. Полукруг с радиусом R1</t>
  </si>
  <si>
    <t>F = π*R1² / 2</t>
  </si>
  <si>
    <t>Yc =R1</t>
  </si>
  <si>
    <t>5.Общее</t>
  </si>
  <si>
    <t>Исходные данные</t>
  </si>
  <si>
    <t>Результат</t>
  </si>
  <si>
    <t>Xc = R1-4/3/π*R1</t>
  </si>
  <si>
    <t>Xc1=</t>
  </si>
  <si>
    <t>Y1c=</t>
  </si>
  <si>
    <t>F2=</t>
  </si>
  <si>
    <t>X2c=</t>
  </si>
  <si>
    <t>Y2c=</t>
  </si>
  <si>
    <t>F3=</t>
  </si>
  <si>
    <t>X3c=</t>
  </si>
  <si>
    <t>Y3c=</t>
  </si>
  <si>
    <t>r2+a=</t>
  </si>
  <si>
    <t>r2-r1=</t>
  </si>
  <si>
    <t>х1</t>
  </si>
  <si>
    <t>у1</t>
  </si>
  <si>
    <t>х2</t>
  </si>
  <si>
    <t>у2</t>
  </si>
  <si>
    <t>х3</t>
  </si>
  <si>
    <t>у3</t>
  </si>
  <si>
    <t>х4</t>
  </si>
  <si>
    <t>у4</t>
  </si>
  <si>
    <t>х5</t>
  </si>
  <si>
    <t>у5</t>
  </si>
  <si>
    <t>х6</t>
  </si>
  <si>
    <t>у6</t>
  </si>
  <si>
    <t>х7</t>
  </si>
  <si>
    <t>у7</t>
  </si>
  <si>
    <t>х8</t>
  </si>
  <si>
    <t>у8</t>
  </si>
  <si>
    <t>х9</t>
  </si>
  <si>
    <t>у9</t>
  </si>
  <si>
    <t>х10</t>
  </si>
  <si>
    <t>у10</t>
  </si>
  <si>
    <t>х11</t>
  </si>
  <si>
    <t>у11</t>
  </si>
  <si>
    <t>х12</t>
  </si>
  <si>
    <t>у12</t>
  </si>
  <si>
    <t>Построение окружности 1</t>
  </si>
  <si>
    <t>Построение окружности 2</t>
  </si>
  <si>
    <t>х13</t>
  </si>
  <si>
    <t>у13</t>
  </si>
  <si>
    <t>xc=(F1*Xc1+F2*Xc2-F3*Xc3)/(F1+F2+F3)</t>
  </si>
  <si>
    <t>Yc=(F1*Yc1+F2*Yc2-F3*Yc3)/(F1+F2+F3)</t>
  </si>
  <si>
    <t>м</t>
  </si>
  <si>
    <t>м2</t>
  </si>
  <si>
    <r>
      <t>Xc = R2-4/3/</t>
    </r>
    <r>
      <rPr>
        <sz val="14"/>
        <rFont val="Arial"/>
        <family val="2"/>
      </rPr>
      <t>π</t>
    </r>
    <r>
      <rPr>
        <sz val="14"/>
        <rFont val="Arial Cyr"/>
        <family val="0"/>
      </rPr>
      <t>*R2</t>
    </r>
  </si>
  <si>
    <t>3. ВНЕШНИЙ полукруг с радиусом R2</t>
  </si>
  <si>
    <t>1.Прямоугольник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</si>
</sst>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0.25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b/>
      <u val="single"/>
      <sz val="14"/>
      <name val="Arial Cyr"/>
      <family val="0"/>
    </font>
    <font>
      <b/>
      <sz val="10.25"/>
      <name val="Arial Cyr"/>
      <family val="0"/>
    </font>
    <font>
      <sz val="12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6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7" borderId="0" xfId="0" applyFont="1" applyFill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9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9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10" borderId="0" xfId="0" applyFont="1" applyFill="1" applyAlignment="1">
      <alignment horizontal="left"/>
    </xf>
    <xf numFmtId="0" fontId="0" fillId="10" borderId="0" xfId="0" applyFill="1" applyAlignment="1">
      <alignment/>
    </xf>
    <xf numFmtId="0" fontId="7" fillId="10" borderId="0" xfId="0" applyFont="1" applyFill="1" applyAlignment="1">
      <alignment/>
    </xf>
    <xf numFmtId="0" fontId="7" fillId="1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8815"/>
          <c:h val="0.9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Расчет!$A$3</c:f>
              <c:strCache>
                <c:ptCount val="1"/>
                <c:pt idx="0">
                  <c:v>R1=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Расчет!$B$3:$H$3</c:f>
              <c:numCache/>
            </c:numRef>
          </c:val>
        </c:ser>
        <c:ser>
          <c:idx val="1"/>
          <c:order val="1"/>
          <c:tx>
            <c:strRef>
              <c:f>Расчет!$A$4</c:f>
              <c:strCache>
                <c:ptCount val="1"/>
                <c:pt idx="0">
                  <c:v>R2=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Расчет!$B$4:$H$4</c:f>
              <c:numCache/>
            </c:numRef>
          </c:val>
        </c:ser>
        <c:ser>
          <c:idx val="2"/>
          <c:order val="2"/>
          <c:tx>
            <c:strRef>
              <c:f>Расчет!$A$5</c:f>
              <c:strCache>
                <c:ptCount val="1"/>
                <c:pt idx="0">
                  <c:v>a=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Расчет!$B$5:$H$5</c:f>
              <c:numCache/>
            </c:numRef>
          </c:val>
        </c:ser>
        <c:axId val="12288920"/>
        <c:axId val="43491417"/>
      </c:barChart>
      <c:catAx>
        <c:axId val="12288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91417"/>
        <c:crosses val="autoZero"/>
        <c:auto val="1"/>
        <c:lblOffset val="100"/>
        <c:noMultiLvlLbl val="0"/>
      </c:catAx>
      <c:valAx>
        <c:axId val="43491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288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25"/>
          <c:y val="0.3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Расчет!$B$32:$B$34</c:f>
              <c:strCache/>
            </c:strRef>
          </c:cat>
          <c:val>
            <c:numRef>
              <c:f>Расчет!$C$32:$C$34</c:f>
              <c:numCache/>
            </c:numRef>
          </c:val>
        </c:ser>
        <c:axId val="55878434"/>
        <c:axId val="33143859"/>
      </c:barChart>
      <c:catAx>
        <c:axId val="55878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43859"/>
        <c:crosses val="autoZero"/>
        <c:auto val="1"/>
        <c:lblOffset val="100"/>
        <c:noMultiLvlLbl val="0"/>
      </c:catAx>
      <c:valAx>
        <c:axId val="331438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78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С1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Расчет!$E$12</c:f>
              <c:numCache/>
            </c:numRef>
          </c:xVal>
          <c:yVal>
            <c:numRef>
              <c:f>Расчет!$E$14</c:f>
              <c:numCache/>
            </c:numRef>
          </c:yVal>
          <c:smooth val="0"/>
        </c:ser>
        <c:ser>
          <c:idx val="1"/>
          <c:order val="1"/>
          <c:tx>
            <c:v>С2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Расчет!$H$19</c:f>
              <c:numCache/>
            </c:numRef>
          </c:xVal>
          <c:yVal>
            <c:numRef>
              <c:f>Расчет!$H$21</c:f>
              <c:numCache/>
            </c:numRef>
          </c:yVal>
          <c:smooth val="0"/>
        </c:ser>
        <c:ser>
          <c:idx val="2"/>
          <c:order val="2"/>
          <c:tx>
            <c:v>С3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Расчет!$G$27</c:f>
              <c:numCache/>
            </c:numRef>
          </c:xVal>
          <c:yVal>
            <c:numRef>
              <c:f>Расчет!$G$29</c:f>
              <c:numCache/>
            </c:numRef>
          </c:yVal>
          <c:smooth val="0"/>
        </c:ser>
        <c:ser>
          <c:idx val="3"/>
          <c:order val="3"/>
          <c:tx>
            <c:v>С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Расчет!$C$32</c:f>
              <c:numCache/>
            </c:numRef>
          </c:xVal>
          <c:yVal>
            <c:numRef>
              <c:f>Расчет!$C$34</c:f>
              <c:numCache/>
            </c:numRef>
          </c:yVal>
          <c:smooth val="0"/>
        </c:ser>
        <c:axId val="29859276"/>
        <c:axId val="298029"/>
      </c:scatterChart>
      <c:valAx>
        <c:axId val="2985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029"/>
        <c:crosses val="autoZero"/>
        <c:crossBetween val="midCat"/>
        <c:dispUnits/>
      </c:valAx>
      <c:valAx>
        <c:axId val="298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59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(Расчет!$E$5,Расчет!$E$5,Расчет!$B$4,Расчет!$B$4,Расчет!$E$5)</c:f>
              <c:numCache/>
            </c:numRef>
          </c:xVal>
          <c:yVal>
            <c:numRef>
              <c:f>(Расчет!$F$4,Расчет!$E$4,Расчет!$E$4,Расчет!$F$4,Расчет!$F$4)</c:f>
              <c:numCache/>
            </c:numRef>
          </c:yVal>
          <c:smooth val="0"/>
        </c:ser>
        <c:ser>
          <c:idx val="1"/>
          <c:order val="1"/>
          <c:tx>
            <c:v>1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(Расчет!$P$17,Расчет!$L$17,Расчет!$L$19,Расчет!$L$21,Расчет!$L$23,Расчет!$L$25,Расчет!$L$27,Расчет!$L$29,Расчет!$L$31,Расчет!$L$33,Расчет!$L$35,Расчет!$L$37,Расчет!$L$39,Расчет!$L$41)</c:f>
              <c:numCache/>
            </c:numRef>
          </c:xVal>
          <c:yVal>
            <c:numRef>
              <c:f>(Расчет!$P$18,Расчет!$L$18,Расчет!$L$20,Расчет!$L$22,Расчет!$L$24,Расчет!$L$26,Расчет!$L$28,Расчет!$L$30,Расчет!$L$32,Расчет!$L$34,Расчет!$L$36,Расчет!$L$38,Расчет!$L$40,Расчет!$L$42)</c:f>
              <c:numCache/>
            </c:numRef>
          </c:yVal>
          <c:smooth val="0"/>
        </c:ser>
        <c:ser>
          <c:idx val="2"/>
          <c:order val="2"/>
          <c:tx>
            <c:v>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(Расчет!$P$17,Расчет!$P$19,Расчет!$P$21,Расчет!$P$23,Расчет!$P$25,Расчет!$P$27,Расчет!$P$29,Расчет!$P$31,Расчет!$P$33,Расчет!$P$35,Расчет!$P$37,Расчет!$P$39,Расчет!$P$41)</c:f>
              <c:numCache/>
            </c:numRef>
          </c:xVal>
          <c:yVal>
            <c:numRef>
              <c:f>(Расчет!$P$18,Расчет!$P$20,Расчет!$P$22,Расчет!$P$24,Расчет!$P$26,Расчет!$P$28,Расчет!$P$30,Расчет!$P$32,Расчет!$P$34,Расчет!$P$36,Расчет!$P$38,Расчет!$P$40,Расчет!$P$42)</c:f>
              <c:numCache/>
            </c:numRef>
          </c:yVal>
          <c:smooth val="0"/>
        </c:ser>
        <c:ser>
          <c:idx val="3"/>
          <c:order val="3"/>
          <c:tx>
            <c:v>c1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Расчет!$E$12</c:f>
              <c:numCache/>
            </c:numRef>
          </c:xVal>
          <c:yVal>
            <c:numRef>
              <c:f>Расчет!$E$14</c:f>
              <c:numCache/>
            </c:numRef>
          </c:yVal>
          <c:smooth val="0"/>
        </c:ser>
        <c:ser>
          <c:idx val="4"/>
          <c:order val="4"/>
          <c:tx>
            <c:v>c2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Расчет!$H$19</c:f>
              <c:numCache/>
            </c:numRef>
          </c:xVal>
          <c:yVal>
            <c:numRef>
              <c:f>Расчет!$H$21</c:f>
              <c:numCache/>
            </c:numRef>
          </c:yVal>
          <c:smooth val="0"/>
        </c:ser>
        <c:ser>
          <c:idx val="5"/>
          <c:order val="5"/>
          <c:tx>
            <c:v>c3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Расчет!$G$27</c:f>
              <c:numCache/>
            </c:numRef>
          </c:xVal>
          <c:yVal>
            <c:numRef>
              <c:f>Расчет!$G$29</c:f>
              <c:numCache/>
            </c:numRef>
          </c:yVal>
          <c:smooth val="0"/>
        </c:ser>
        <c:ser>
          <c:idx val="6"/>
          <c:order val="6"/>
          <c:tx>
            <c:v>c4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Расчет!$C$32</c:f>
              <c:numCache/>
            </c:numRef>
          </c:xVal>
          <c:yVal>
            <c:numRef>
              <c:f>Расчет!$C$34</c:f>
              <c:numCache/>
            </c:numRef>
          </c:yVal>
          <c:smooth val="0"/>
        </c:ser>
        <c:axId val="2682262"/>
        <c:axId val="24140359"/>
      </c:scatterChart>
      <c:valAx>
        <c:axId val="2682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40359"/>
        <c:crosses val="autoZero"/>
        <c:crossBetween val="midCat"/>
        <c:dispUnits/>
      </c:valAx>
      <c:valAx>
        <c:axId val="24140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22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85725</xdr:rowOff>
    </xdr:from>
    <xdr:to>
      <xdr:col>8</xdr:col>
      <xdr:colOff>428625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180975" y="8772525"/>
        <a:ext cx="67627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65</xdr:row>
      <xdr:rowOff>66675</xdr:rowOff>
    </xdr:from>
    <xdr:to>
      <xdr:col>9</xdr:col>
      <xdr:colOff>609600</xdr:colOff>
      <xdr:row>89</xdr:row>
      <xdr:rowOff>85725</xdr:rowOff>
    </xdr:to>
    <xdr:graphicFrame>
      <xdr:nvGraphicFramePr>
        <xdr:cNvPr id="2" name="Chart 2"/>
        <xdr:cNvGraphicFramePr/>
      </xdr:nvGraphicFramePr>
      <xdr:xfrm>
        <a:off x="161925" y="13592175"/>
        <a:ext cx="76485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142875</xdr:colOff>
      <xdr:row>2</xdr:row>
      <xdr:rowOff>200025</xdr:rowOff>
    </xdr:from>
    <xdr:to>
      <xdr:col>15</xdr:col>
      <xdr:colOff>285750</xdr:colOff>
      <xdr:row>9</xdr:row>
      <xdr:rowOff>171450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657225"/>
          <a:ext cx="2886075" cy="157162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12</xdr:col>
      <xdr:colOff>323850</xdr:colOff>
      <xdr:row>3</xdr:row>
      <xdr:rowOff>123825</xdr:rowOff>
    </xdr:from>
    <xdr:to>
      <xdr:col>12</xdr:col>
      <xdr:colOff>323850</xdr:colOff>
      <xdr:row>7</xdr:row>
      <xdr:rowOff>142875</xdr:rowOff>
    </xdr:to>
    <xdr:sp>
      <xdr:nvSpPr>
        <xdr:cNvPr id="4" name="Line 14"/>
        <xdr:cNvSpPr>
          <a:spLocks/>
        </xdr:cNvSpPr>
      </xdr:nvSpPr>
      <xdr:spPr>
        <a:xfrm>
          <a:off x="9582150" y="8096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342900</xdr:colOff>
      <xdr:row>9</xdr:row>
      <xdr:rowOff>104775</xdr:rowOff>
    </xdr:from>
    <xdr:to>
      <xdr:col>15</xdr:col>
      <xdr:colOff>142875</xdr:colOff>
      <xdr:row>9</xdr:row>
      <xdr:rowOff>104775</xdr:rowOff>
    </xdr:to>
    <xdr:sp>
      <xdr:nvSpPr>
        <xdr:cNvPr id="5" name="Line 17"/>
        <xdr:cNvSpPr>
          <a:spLocks/>
        </xdr:cNvSpPr>
      </xdr:nvSpPr>
      <xdr:spPr>
        <a:xfrm>
          <a:off x="8915400" y="21621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1</xdr:row>
      <xdr:rowOff>152400</xdr:rowOff>
    </xdr:from>
    <xdr:to>
      <xdr:col>11</xdr:col>
      <xdr:colOff>342900</xdr:colOff>
      <xdr:row>9</xdr:row>
      <xdr:rowOff>114300</xdr:rowOff>
    </xdr:to>
    <xdr:sp>
      <xdr:nvSpPr>
        <xdr:cNvPr id="6" name="Line 18"/>
        <xdr:cNvSpPr>
          <a:spLocks/>
        </xdr:cNvSpPr>
      </xdr:nvSpPr>
      <xdr:spPr>
        <a:xfrm flipH="1" flipV="1">
          <a:off x="8877300" y="381000"/>
          <a:ext cx="4762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676275</xdr:colOff>
      <xdr:row>9</xdr:row>
      <xdr:rowOff>104775</xdr:rowOff>
    </xdr:from>
    <xdr:to>
      <xdr:col>14</xdr:col>
      <xdr:colOff>676275</xdr:colOff>
      <xdr:row>10</xdr:row>
      <xdr:rowOff>114300</xdr:rowOff>
    </xdr:to>
    <xdr:sp>
      <xdr:nvSpPr>
        <xdr:cNvPr id="7" name="Line 19"/>
        <xdr:cNvSpPr>
          <a:spLocks/>
        </xdr:cNvSpPr>
      </xdr:nvSpPr>
      <xdr:spPr>
        <a:xfrm>
          <a:off x="11306175" y="2162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333375</xdr:colOff>
      <xdr:row>9</xdr:row>
      <xdr:rowOff>95250</xdr:rowOff>
    </xdr:from>
    <xdr:to>
      <xdr:col>12</xdr:col>
      <xdr:colOff>333375</xdr:colOff>
      <xdr:row>10</xdr:row>
      <xdr:rowOff>104775</xdr:rowOff>
    </xdr:to>
    <xdr:sp>
      <xdr:nvSpPr>
        <xdr:cNvPr id="8" name="Line 20"/>
        <xdr:cNvSpPr>
          <a:spLocks/>
        </xdr:cNvSpPr>
      </xdr:nvSpPr>
      <xdr:spPr>
        <a:xfrm>
          <a:off x="9591675" y="2152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333375</xdr:colOff>
      <xdr:row>10</xdr:row>
      <xdr:rowOff>47625</xdr:rowOff>
    </xdr:from>
    <xdr:to>
      <xdr:col>14</xdr:col>
      <xdr:colOff>666750</xdr:colOff>
      <xdr:row>10</xdr:row>
      <xdr:rowOff>47625</xdr:rowOff>
    </xdr:to>
    <xdr:sp>
      <xdr:nvSpPr>
        <xdr:cNvPr id="9" name="Line 21"/>
        <xdr:cNvSpPr>
          <a:spLocks/>
        </xdr:cNvSpPr>
      </xdr:nvSpPr>
      <xdr:spPr>
        <a:xfrm>
          <a:off x="9591675" y="23336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333375</xdr:colOff>
      <xdr:row>10</xdr:row>
      <xdr:rowOff>47625</xdr:rowOff>
    </xdr:from>
    <xdr:to>
      <xdr:col>12</xdr:col>
      <xdr:colOff>447675</xdr:colOff>
      <xdr:row>10</xdr:row>
      <xdr:rowOff>57150</xdr:rowOff>
    </xdr:to>
    <xdr:sp>
      <xdr:nvSpPr>
        <xdr:cNvPr id="10" name="Line 22"/>
        <xdr:cNvSpPr>
          <a:spLocks/>
        </xdr:cNvSpPr>
      </xdr:nvSpPr>
      <xdr:spPr>
        <a:xfrm flipH="1" flipV="1">
          <a:off x="9591675" y="2333625"/>
          <a:ext cx="11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228600</xdr:colOff>
      <xdr:row>9</xdr:row>
      <xdr:rowOff>66675</xdr:rowOff>
    </xdr:from>
    <xdr:to>
      <xdr:col>14</xdr:col>
      <xdr:colOff>200025</xdr:colOff>
      <xdr:row>10</xdr:row>
      <xdr:rowOff>190500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10172700" y="2124075"/>
          <a:ext cx="657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15</xdr:col>
      <xdr:colOff>133350</xdr:colOff>
      <xdr:row>9</xdr:row>
      <xdr:rowOff>85725</xdr:rowOff>
    </xdr:from>
    <xdr:to>
      <xdr:col>15</xdr:col>
      <xdr:colOff>257175</xdr:colOff>
      <xdr:row>10</xdr:row>
      <xdr:rowOff>104775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11449050" y="2143125"/>
          <a:ext cx="133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11</xdr:col>
      <xdr:colOff>114300</xdr:colOff>
      <xdr:row>1</xdr:row>
      <xdr:rowOff>104775</xdr:rowOff>
    </xdr:from>
    <xdr:to>
      <xdr:col>11</xdr:col>
      <xdr:colOff>266700</xdr:colOff>
      <xdr:row>2</xdr:row>
      <xdr:rowOff>114300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8686800" y="333375"/>
          <a:ext cx="152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y</a:t>
          </a:r>
        </a:p>
      </xdr:txBody>
    </xdr:sp>
    <xdr:clientData/>
  </xdr:twoCellAnchor>
  <xdr:twoCellAnchor>
    <xdr:from>
      <xdr:col>0</xdr:col>
      <xdr:colOff>152400</xdr:colOff>
      <xdr:row>90</xdr:row>
      <xdr:rowOff>95250</xdr:rowOff>
    </xdr:from>
    <xdr:to>
      <xdr:col>8</xdr:col>
      <xdr:colOff>514350</xdr:colOff>
      <xdr:row>114</xdr:row>
      <xdr:rowOff>114300</xdr:rowOff>
    </xdr:to>
    <xdr:graphicFrame>
      <xdr:nvGraphicFramePr>
        <xdr:cNvPr id="14" name="Chart 29"/>
        <xdr:cNvGraphicFramePr/>
      </xdr:nvGraphicFramePr>
      <xdr:xfrm>
        <a:off x="152400" y="17668875"/>
        <a:ext cx="687705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17</xdr:row>
      <xdr:rowOff>76200</xdr:rowOff>
    </xdr:from>
    <xdr:to>
      <xdr:col>19</xdr:col>
      <xdr:colOff>476250</xdr:colOff>
      <xdr:row>41</xdr:row>
      <xdr:rowOff>219075</xdr:rowOff>
    </xdr:to>
    <xdr:graphicFrame>
      <xdr:nvGraphicFramePr>
        <xdr:cNvPr id="15" name="Chart 34"/>
        <xdr:cNvGraphicFramePr/>
      </xdr:nvGraphicFramePr>
      <xdr:xfrm>
        <a:off x="7800975" y="3962400"/>
        <a:ext cx="6734175" cy="5629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476250</xdr:colOff>
      <xdr:row>5</xdr:row>
      <xdr:rowOff>219075</xdr:rowOff>
    </xdr:from>
    <xdr:to>
      <xdr:col>12</xdr:col>
      <xdr:colOff>0</xdr:colOff>
      <xdr:row>8</xdr:row>
      <xdr:rowOff>142875</xdr:rowOff>
    </xdr:to>
    <xdr:sp>
      <xdr:nvSpPr>
        <xdr:cNvPr id="16" name="Line 35"/>
        <xdr:cNvSpPr>
          <a:spLocks/>
        </xdr:cNvSpPr>
      </xdr:nvSpPr>
      <xdr:spPr>
        <a:xfrm flipH="1">
          <a:off x="8362950" y="1362075"/>
          <a:ext cx="8953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609600</xdr:colOff>
      <xdr:row>4</xdr:row>
      <xdr:rowOff>85725</xdr:rowOff>
    </xdr:from>
    <xdr:to>
      <xdr:col>14</xdr:col>
      <xdr:colOff>190500</xdr:colOff>
      <xdr:row>5</xdr:row>
      <xdr:rowOff>190500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10553700" y="1000125"/>
          <a:ext cx="2667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12</xdr:col>
      <xdr:colOff>333375</xdr:colOff>
      <xdr:row>7</xdr:row>
      <xdr:rowOff>152400</xdr:rowOff>
    </xdr:from>
    <xdr:to>
      <xdr:col>14</xdr:col>
      <xdr:colOff>676275</xdr:colOff>
      <xdr:row>8</xdr:row>
      <xdr:rowOff>180975</xdr:rowOff>
    </xdr:to>
    <xdr:sp>
      <xdr:nvSpPr>
        <xdr:cNvPr id="18" name="Rectangle 38"/>
        <xdr:cNvSpPr>
          <a:spLocks/>
        </xdr:cNvSpPr>
      </xdr:nvSpPr>
      <xdr:spPr>
        <a:xfrm>
          <a:off x="9591675" y="1752600"/>
          <a:ext cx="1714500" cy="257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28575</xdr:rowOff>
    </xdr:from>
    <xdr:to>
      <xdr:col>13</xdr:col>
      <xdr:colOff>533400</xdr:colOff>
      <xdr:row>8</xdr:row>
      <xdr:rowOff>104775</xdr:rowOff>
    </xdr:to>
    <xdr:sp>
      <xdr:nvSpPr>
        <xdr:cNvPr id="19" name="Line 36"/>
        <xdr:cNvSpPr>
          <a:spLocks/>
        </xdr:cNvSpPr>
      </xdr:nvSpPr>
      <xdr:spPr>
        <a:xfrm flipV="1">
          <a:off x="10086975" y="1400175"/>
          <a:ext cx="400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6</xdr:row>
      <xdr:rowOff>9525</xdr:rowOff>
    </xdr:from>
    <xdr:to>
      <xdr:col>10</xdr:col>
      <xdr:colOff>266700</xdr:colOff>
      <xdr:row>6</xdr:row>
      <xdr:rowOff>38100</xdr:rowOff>
    </xdr:to>
    <xdr:sp>
      <xdr:nvSpPr>
        <xdr:cNvPr id="20" name="Line 39"/>
        <xdr:cNvSpPr>
          <a:spLocks/>
        </xdr:cNvSpPr>
      </xdr:nvSpPr>
      <xdr:spPr>
        <a:xfrm flipV="1">
          <a:off x="8153400" y="13811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75" zoomScaleNormal="75" workbookViewId="0" topLeftCell="A1">
      <selection activeCell="K65" sqref="K65"/>
    </sheetView>
  </sheetViews>
  <sheetFormatPr defaultColWidth="9.00390625" defaultRowHeight="12.75"/>
  <cols>
    <col min="2" max="2" width="15.75390625" style="0" customWidth="1"/>
    <col min="4" max="4" width="15.75390625" style="0" customWidth="1"/>
  </cols>
  <sheetData>
    <row r="1" spans="1:20" ht="18">
      <c r="A1" s="12" t="s">
        <v>0</v>
      </c>
      <c r="B1" s="13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8">
      <c r="A2" s="13" t="s">
        <v>1</v>
      </c>
      <c r="B2" s="1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8">
      <c r="A3" s="14" t="s">
        <v>2</v>
      </c>
      <c r="B3" s="5">
        <v>5</v>
      </c>
      <c r="C3" s="6" t="s">
        <v>60</v>
      </c>
      <c r="D3" s="3"/>
      <c r="E3" s="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8">
      <c r="A4" s="14" t="s">
        <v>3</v>
      </c>
      <c r="B4" s="5">
        <v>20</v>
      </c>
      <c r="C4" s="6" t="s">
        <v>60</v>
      </c>
      <c r="D4" s="7" t="s">
        <v>29</v>
      </c>
      <c r="E4" s="7">
        <f>B4-B3</f>
        <v>15</v>
      </c>
      <c r="F4" s="10">
        <f>R1*COS(PI()/2)+R1*SIN(PI()/2)</f>
        <v>0</v>
      </c>
      <c r="G4" s="10"/>
      <c r="H4" s="10"/>
      <c r="I4" s="10">
        <f>0</f>
        <v>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14" t="s">
        <v>4</v>
      </c>
      <c r="B5" s="5">
        <v>20</v>
      </c>
      <c r="C5" s="6" t="s">
        <v>60</v>
      </c>
      <c r="D5" s="7" t="s">
        <v>28</v>
      </c>
      <c r="E5" s="7">
        <f>B5+B4</f>
        <v>40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8">
      <c r="A9" s="10"/>
      <c r="B9" s="23" t="s">
        <v>64</v>
      </c>
      <c r="C9" s="23"/>
      <c r="D9" s="10"/>
      <c r="E9" s="10"/>
      <c r="F9" s="10"/>
      <c r="G9" s="10"/>
      <c r="H9" s="10"/>
      <c r="I9" s="10"/>
      <c r="J9" s="10"/>
      <c r="K9" s="15">
        <v>2</v>
      </c>
      <c r="L9" s="10"/>
      <c r="M9" s="10"/>
      <c r="N9" s="10"/>
      <c r="O9" s="10"/>
      <c r="P9" s="10"/>
      <c r="Q9" s="10"/>
      <c r="R9" s="10"/>
      <c r="S9" s="10"/>
      <c r="T9" s="10"/>
    </row>
    <row r="10" spans="1:20" ht="18">
      <c r="A10" s="10"/>
      <c r="B10" s="8" t="s">
        <v>5</v>
      </c>
      <c r="C10" s="6" t="s">
        <v>61</v>
      </c>
      <c r="D10" s="9" t="s">
        <v>8</v>
      </c>
      <c r="E10" s="7">
        <f>$B$5*($B$4-$B$3)</f>
        <v>300</v>
      </c>
      <c r="F10" s="6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8">
      <c r="A11" s="10"/>
      <c r="B11" s="8"/>
      <c r="C11" s="3"/>
      <c r="D11" s="3"/>
      <c r="E11" s="3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8">
      <c r="A12" s="10"/>
      <c r="B12" s="8" t="s">
        <v>6</v>
      </c>
      <c r="C12" s="6" t="s">
        <v>60</v>
      </c>
      <c r="D12" s="9" t="s">
        <v>20</v>
      </c>
      <c r="E12" s="7">
        <f>$B$5/2+B4</f>
        <v>30</v>
      </c>
      <c r="F12" s="6" t="s">
        <v>60</v>
      </c>
      <c r="G12" s="1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8">
      <c r="A13" s="10"/>
      <c r="B13" s="8"/>
      <c r="C13" s="3"/>
      <c r="D13" s="3"/>
      <c r="E13" s="3"/>
      <c r="F13" s="3"/>
      <c r="G13" s="10"/>
      <c r="H13" s="10"/>
      <c r="I13" s="10"/>
      <c r="J13" s="10"/>
      <c r="K13" s="19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8">
      <c r="A14" s="10"/>
      <c r="B14" s="8" t="s">
        <v>7</v>
      </c>
      <c r="C14" s="6" t="s">
        <v>60</v>
      </c>
      <c r="D14" s="9" t="s">
        <v>21</v>
      </c>
      <c r="E14" s="7">
        <f>($B$4-$B$3)/2</f>
        <v>7.5</v>
      </c>
      <c r="F14" s="6" t="s">
        <v>60</v>
      </c>
      <c r="G14" s="1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8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8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23" t="s">
        <v>54</v>
      </c>
      <c r="L16" s="23"/>
      <c r="M16" s="23"/>
      <c r="N16" s="23"/>
      <c r="O16" s="23" t="s">
        <v>55</v>
      </c>
      <c r="P16" s="23"/>
      <c r="Q16" s="23"/>
      <c r="R16" s="23"/>
      <c r="S16" s="10"/>
      <c r="T16" s="10"/>
    </row>
    <row r="17" spans="1:20" ht="18">
      <c r="A17" s="21" t="s">
        <v>63</v>
      </c>
      <c r="B17" s="21"/>
      <c r="C17" s="21"/>
      <c r="D17" s="22"/>
      <c r="E17" s="8" t="s">
        <v>11</v>
      </c>
      <c r="F17" s="4"/>
      <c r="G17" s="9" t="s">
        <v>22</v>
      </c>
      <c r="H17" s="7">
        <f>3.14*$B$4*$B$4/2</f>
        <v>628</v>
      </c>
      <c r="I17" s="6" t="s">
        <v>61</v>
      </c>
      <c r="J17" s="10"/>
      <c r="K17" s="17" t="s">
        <v>30</v>
      </c>
      <c r="L17" s="7">
        <f>B4+B4*COS(RADIANS(90))</f>
        <v>20</v>
      </c>
      <c r="M17" s="10"/>
      <c r="N17" s="10"/>
      <c r="O17" s="17" t="s">
        <v>30</v>
      </c>
      <c r="P17" s="7">
        <f>B4+B3*COS(RADIANS(90))</f>
        <v>20</v>
      </c>
      <c r="Q17" s="20"/>
      <c r="R17" s="10"/>
      <c r="S17" s="10"/>
      <c r="T17" s="10"/>
    </row>
    <row r="18" spans="1:20" ht="18">
      <c r="A18" s="10"/>
      <c r="B18" s="10"/>
      <c r="C18" s="10"/>
      <c r="D18" s="15"/>
      <c r="E18" s="8"/>
      <c r="F18" s="4"/>
      <c r="G18" s="3"/>
      <c r="H18" s="3"/>
      <c r="I18" s="3"/>
      <c r="J18" s="10"/>
      <c r="K18" s="17" t="s">
        <v>31</v>
      </c>
      <c r="L18" s="7">
        <f>B4+B4*SIN(RADIANS(90))</f>
        <v>40</v>
      </c>
      <c r="M18" s="10"/>
      <c r="N18" s="10"/>
      <c r="O18" s="17" t="s">
        <v>31</v>
      </c>
      <c r="P18" s="7">
        <f>B4+B3*SIN(RADIANS(90))</f>
        <v>25</v>
      </c>
      <c r="Q18" s="10"/>
      <c r="R18" s="10"/>
      <c r="S18" s="10"/>
      <c r="T18" s="10"/>
    </row>
    <row r="19" spans="1:20" ht="18">
      <c r="A19" s="10"/>
      <c r="B19" s="10"/>
      <c r="C19" s="10"/>
      <c r="D19" s="15"/>
      <c r="E19" s="8" t="s">
        <v>62</v>
      </c>
      <c r="F19" s="4"/>
      <c r="G19" s="9" t="s">
        <v>23</v>
      </c>
      <c r="H19" s="7">
        <f>$B$4-4/3/PI()*B4</f>
        <v>11.51173636843225</v>
      </c>
      <c r="I19" s="6" t="s">
        <v>60</v>
      </c>
      <c r="J19" s="10"/>
      <c r="K19" s="17" t="s">
        <v>32</v>
      </c>
      <c r="L19" s="7">
        <f>B4+B4*COS(RADIANS(105))</f>
        <v>14.823619097949583</v>
      </c>
      <c r="M19" s="10"/>
      <c r="N19" s="10"/>
      <c r="O19" s="17" t="s">
        <v>32</v>
      </c>
      <c r="P19" s="7">
        <f>B4+B3*COS(RADIANS(105))</f>
        <v>18.705904774487397</v>
      </c>
      <c r="Q19" s="10"/>
      <c r="R19" s="10"/>
      <c r="S19" s="10"/>
      <c r="T19" s="10"/>
    </row>
    <row r="20" spans="1:20" ht="18">
      <c r="A20" s="10"/>
      <c r="B20" s="10"/>
      <c r="C20" s="10"/>
      <c r="D20" s="15"/>
      <c r="E20" s="4"/>
      <c r="F20" s="4"/>
      <c r="G20" s="3"/>
      <c r="H20" s="3"/>
      <c r="I20" s="3"/>
      <c r="J20" s="10"/>
      <c r="K20" s="17" t="s">
        <v>33</v>
      </c>
      <c r="L20" s="7">
        <f>B4+B4*SIN(RADIANS(105))</f>
        <v>39.31851652578136</v>
      </c>
      <c r="M20" s="10"/>
      <c r="N20" s="10"/>
      <c r="O20" s="17" t="s">
        <v>33</v>
      </c>
      <c r="P20" s="7">
        <f>B4+B3*SIN(RADIANS(105))</f>
        <v>24.82962913144534</v>
      </c>
      <c r="Q20" s="10"/>
      <c r="R20" s="10"/>
      <c r="S20" s="10"/>
      <c r="T20" s="10"/>
    </row>
    <row r="21" spans="1:20" ht="18">
      <c r="A21" s="10"/>
      <c r="B21" s="10"/>
      <c r="C21" s="10"/>
      <c r="D21" s="15"/>
      <c r="E21" s="4" t="s">
        <v>12</v>
      </c>
      <c r="F21" s="4"/>
      <c r="G21" s="9" t="s">
        <v>24</v>
      </c>
      <c r="H21" s="7">
        <f>$B$4</f>
        <v>20</v>
      </c>
      <c r="I21" s="6" t="s">
        <v>60</v>
      </c>
      <c r="J21" s="10"/>
      <c r="K21" s="17" t="s">
        <v>34</v>
      </c>
      <c r="L21" s="7">
        <f>B4+B4*COS(RADIANS(120))</f>
        <v>10.000000000000004</v>
      </c>
      <c r="M21" s="10"/>
      <c r="N21" s="10"/>
      <c r="O21" s="17" t="s">
        <v>34</v>
      </c>
      <c r="P21" s="7">
        <f>B4+B3*COS(RADIANS(120))</f>
        <v>17.5</v>
      </c>
      <c r="Q21" s="10"/>
      <c r="R21" s="10"/>
      <c r="S21" s="10"/>
      <c r="T21" s="10"/>
    </row>
    <row r="22" spans="1:20" ht="18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7" t="s">
        <v>35</v>
      </c>
      <c r="L22" s="7">
        <f>B4+B4*SIN(RADIANS(120))</f>
        <v>37.32050807568878</v>
      </c>
      <c r="M22" s="10"/>
      <c r="N22" s="10"/>
      <c r="O22" s="17" t="s">
        <v>35</v>
      </c>
      <c r="P22" s="7">
        <f>B4+B3*SIN(RADIANS(120))</f>
        <v>24.330127018922195</v>
      </c>
      <c r="Q22" s="10"/>
      <c r="R22" s="10"/>
      <c r="S22" s="10"/>
      <c r="T22" s="10"/>
    </row>
    <row r="23" spans="1:20" ht="18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7" t="s">
        <v>36</v>
      </c>
      <c r="L23" s="7">
        <f>B4+B4*COS(RADIANS(135))</f>
        <v>5.857864376269051</v>
      </c>
      <c r="M23" s="10"/>
      <c r="N23" s="10"/>
      <c r="O23" s="17" t="s">
        <v>36</v>
      </c>
      <c r="P23" s="7">
        <f>B4+B3*COS(RADIANS(135))</f>
        <v>16.464466094067262</v>
      </c>
      <c r="Q23" s="10"/>
      <c r="R23" s="10"/>
      <c r="S23" s="10"/>
      <c r="T23" s="10"/>
    </row>
    <row r="24" spans="1:20" ht="18">
      <c r="A24" s="10"/>
      <c r="B24" s="24" t="s">
        <v>13</v>
      </c>
      <c r="C24" s="24"/>
      <c r="D24" s="24"/>
      <c r="E24" s="10"/>
      <c r="F24" s="10"/>
      <c r="G24" s="10"/>
      <c r="H24" s="10"/>
      <c r="I24" s="10"/>
      <c r="J24" s="10"/>
      <c r="K24" s="17" t="s">
        <v>37</v>
      </c>
      <c r="L24" s="7">
        <f>B4+B4*SIN(RADIANS(135))</f>
        <v>34.14213562373095</v>
      </c>
      <c r="M24" s="10"/>
      <c r="N24" s="10"/>
      <c r="O24" s="17" t="s">
        <v>37</v>
      </c>
      <c r="P24" s="7">
        <f>B4+B3*SIN(RADIANS(135))</f>
        <v>23.535533905932738</v>
      </c>
      <c r="Q24" s="10"/>
      <c r="R24" s="10"/>
      <c r="S24" s="10"/>
      <c r="T24" s="10"/>
    </row>
    <row r="25" spans="1:20" ht="18">
      <c r="A25" s="10"/>
      <c r="B25" s="10"/>
      <c r="C25" s="10"/>
      <c r="D25" s="16" t="s">
        <v>14</v>
      </c>
      <c r="E25" s="6" t="s">
        <v>61</v>
      </c>
      <c r="F25" s="9" t="s">
        <v>25</v>
      </c>
      <c r="G25" s="7">
        <f>3.14*$B$3*$B$3/2</f>
        <v>39.25</v>
      </c>
      <c r="H25" s="6" t="s">
        <v>61</v>
      </c>
      <c r="I25" s="10"/>
      <c r="J25" s="10"/>
      <c r="K25" s="17" t="s">
        <v>38</v>
      </c>
      <c r="L25" s="7">
        <f>B4+B4*COS(RADIANS(150))</f>
        <v>2.6794919243112254</v>
      </c>
      <c r="M25" s="10"/>
      <c r="N25" s="10"/>
      <c r="O25" s="17" t="s">
        <v>38</v>
      </c>
      <c r="P25" s="7">
        <f>B4+B3*COS(RADIANS(150))</f>
        <v>15.669872981077805</v>
      </c>
      <c r="Q25" s="10"/>
      <c r="R25" s="10"/>
      <c r="S25" s="10"/>
      <c r="T25" s="10"/>
    </row>
    <row r="26" spans="1:20" ht="18">
      <c r="A26" s="10"/>
      <c r="B26" s="10"/>
      <c r="C26" s="10"/>
      <c r="D26" s="16"/>
      <c r="E26" s="3"/>
      <c r="F26" s="3"/>
      <c r="G26" s="3"/>
      <c r="H26" s="3"/>
      <c r="I26" s="10"/>
      <c r="J26" s="10"/>
      <c r="K26" s="17" t="s">
        <v>39</v>
      </c>
      <c r="L26" s="7">
        <f>B4+B4*SIN(RADIANS(150))</f>
        <v>30</v>
      </c>
      <c r="M26" s="10"/>
      <c r="N26" s="10"/>
      <c r="O26" s="17" t="s">
        <v>39</v>
      </c>
      <c r="P26" s="7">
        <f>B4+B3*SIN(RADIANS(150))</f>
        <v>22.5</v>
      </c>
      <c r="Q26" s="10"/>
      <c r="R26" s="10"/>
      <c r="S26" s="10"/>
      <c r="T26" s="10"/>
    </row>
    <row r="27" spans="1:20" ht="18">
      <c r="A27" s="10"/>
      <c r="B27" s="10"/>
      <c r="C27" s="10"/>
      <c r="D27" s="16" t="s">
        <v>19</v>
      </c>
      <c r="E27" s="6" t="s">
        <v>60</v>
      </c>
      <c r="F27" s="9" t="s">
        <v>26</v>
      </c>
      <c r="G27" s="7">
        <f>$B$4-4/3/PI()*B3</f>
        <v>17.877934092108063</v>
      </c>
      <c r="H27" s="6" t="s">
        <v>60</v>
      </c>
      <c r="I27" s="10"/>
      <c r="J27" s="10"/>
      <c r="K27" s="17" t="s">
        <v>40</v>
      </c>
      <c r="L27" s="7">
        <f>B4+B4*COS(RADIANS(165))</f>
        <v>0.6814834742186378</v>
      </c>
      <c r="M27" s="10"/>
      <c r="N27" s="10"/>
      <c r="O27" s="17" t="s">
        <v>40</v>
      </c>
      <c r="P27" s="7">
        <f>B4+B3*COS(RADIANS(165))</f>
        <v>15.17037086855466</v>
      </c>
      <c r="Q27" s="10"/>
      <c r="R27" s="10"/>
      <c r="S27" s="10"/>
      <c r="T27" s="10"/>
    </row>
    <row r="28" spans="1:20" ht="18">
      <c r="A28" s="10"/>
      <c r="B28" s="10"/>
      <c r="C28" s="10"/>
      <c r="D28" s="14"/>
      <c r="E28" s="3"/>
      <c r="F28" s="3"/>
      <c r="G28" s="3"/>
      <c r="H28" s="3"/>
      <c r="I28" s="10"/>
      <c r="J28" s="10"/>
      <c r="K28" s="17" t="s">
        <v>41</v>
      </c>
      <c r="L28" s="7">
        <f>B4+B4*SIN(RADIANS(165))</f>
        <v>25.17638090205042</v>
      </c>
      <c r="M28" s="10"/>
      <c r="N28" s="10"/>
      <c r="O28" s="17" t="s">
        <v>41</v>
      </c>
      <c r="P28" s="7">
        <f>B4+B3*SIN(RADIANS(165))</f>
        <v>21.294095225512606</v>
      </c>
      <c r="Q28" s="10"/>
      <c r="R28" s="10"/>
      <c r="S28" s="10"/>
      <c r="T28" s="10"/>
    </row>
    <row r="29" spans="1:20" ht="18">
      <c r="A29" s="10"/>
      <c r="B29" s="10"/>
      <c r="C29" s="10"/>
      <c r="D29" s="14" t="s">
        <v>15</v>
      </c>
      <c r="E29" s="6" t="s">
        <v>60</v>
      </c>
      <c r="F29" s="9" t="s">
        <v>27</v>
      </c>
      <c r="G29" s="7">
        <f>$B$4</f>
        <v>20</v>
      </c>
      <c r="H29" s="6" t="s">
        <v>60</v>
      </c>
      <c r="I29" s="10"/>
      <c r="J29" s="10"/>
      <c r="K29" s="17" t="s">
        <v>42</v>
      </c>
      <c r="L29" s="7">
        <f>B4+B4*COS(RADIANS(180))</f>
        <v>0</v>
      </c>
      <c r="M29" s="10"/>
      <c r="N29" s="10"/>
      <c r="O29" s="17" t="s">
        <v>42</v>
      </c>
      <c r="P29" s="7">
        <f>B4+B3*COS(RADIANS(180))</f>
        <v>15</v>
      </c>
      <c r="Q29" s="10"/>
      <c r="R29" s="10"/>
      <c r="S29" s="10"/>
      <c r="T29" s="10"/>
    </row>
    <row r="30" spans="1:20" ht="18">
      <c r="A30" s="10"/>
      <c r="B30" s="10" t="s">
        <v>16</v>
      </c>
      <c r="C30" s="10"/>
      <c r="D30" s="10"/>
      <c r="E30" s="10"/>
      <c r="F30" s="10"/>
      <c r="G30" s="10"/>
      <c r="H30" s="10"/>
      <c r="I30" s="10"/>
      <c r="J30" s="10"/>
      <c r="K30" s="17" t="s">
        <v>43</v>
      </c>
      <c r="L30" s="7">
        <f>B4+B4*SIN(RADIANS(180))</f>
        <v>20.000000000000004</v>
      </c>
      <c r="M30" s="10"/>
      <c r="N30" s="10"/>
      <c r="O30" s="17" t="s">
        <v>43</v>
      </c>
      <c r="P30" s="7">
        <f>B4+B3*SIN(RADIANS(180))</f>
        <v>20</v>
      </c>
      <c r="Q30" s="10"/>
      <c r="R30" s="10"/>
      <c r="S30" s="10"/>
      <c r="T30" s="10"/>
    </row>
    <row r="31" spans="1:20" ht="18">
      <c r="A31" s="10"/>
      <c r="B31" s="4" t="s">
        <v>58</v>
      </c>
      <c r="C31" s="4"/>
      <c r="D31" s="4"/>
      <c r="E31" s="3"/>
      <c r="F31" s="10"/>
      <c r="G31" s="10"/>
      <c r="H31" s="10"/>
      <c r="I31" s="10"/>
      <c r="J31" s="10"/>
      <c r="K31" s="17" t="s">
        <v>44</v>
      </c>
      <c r="L31" s="7">
        <f>B4+B4*COS(RADIANS(195))</f>
        <v>0.6814834742186342</v>
      </c>
      <c r="M31" s="10"/>
      <c r="N31" s="10"/>
      <c r="O31" s="17" t="s">
        <v>44</v>
      </c>
      <c r="P31" s="7">
        <f>B4+B3*COS(RADIANS(195))</f>
        <v>15.17037086855466</v>
      </c>
      <c r="Q31" s="10"/>
      <c r="R31" s="10"/>
      <c r="S31" s="10"/>
      <c r="T31" s="10"/>
    </row>
    <row r="32" spans="1:20" ht="18">
      <c r="A32" s="10"/>
      <c r="B32" s="9" t="s">
        <v>9</v>
      </c>
      <c r="C32" s="7">
        <f>(E10*E12+H17*H19+G25*G27)/(E10+H17+G25+0.0000001)</f>
        <v>17.50434670534015</v>
      </c>
      <c r="D32" s="6" t="s">
        <v>60</v>
      </c>
      <c r="E32" s="3"/>
      <c r="F32" s="10"/>
      <c r="G32" s="10"/>
      <c r="H32" s="10"/>
      <c r="I32" s="10"/>
      <c r="J32" s="10"/>
      <c r="K32" s="17" t="s">
        <v>45</v>
      </c>
      <c r="L32" s="7">
        <f>B4+B4*SIN(RADIANS(195))</f>
        <v>14.823619097949585</v>
      </c>
      <c r="M32" s="10"/>
      <c r="N32" s="10"/>
      <c r="O32" s="17" t="s">
        <v>45</v>
      </c>
      <c r="P32" s="7">
        <f>B4+B3*SIN(RADIANS(195))</f>
        <v>18.705904774487397</v>
      </c>
      <c r="Q32" s="10"/>
      <c r="R32" s="10"/>
      <c r="S32" s="10"/>
      <c r="T32" s="10"/>
    </row>
    <row r="33" spans="1:20" ht="18">
      <c r="A33" s="10"/>
      <c r="B33" s="4" t="s">
        <v>59</v>
      </c>
      <c r="C33" s="4"/>
      <c r="D33" s="4"/>
      <c r="E33" s="3"/>
      <c r="F33" s="10"/>
      <c r="G33" s="10"/>
      <c r="H33" s="10"/>
      <c r="I33" s="10"/>
      <c r="J33" s="10"/>
      <c r="K33" s="17" t="s">
        <v>46</v>
      </c>
      <c r="L33" s="7">
        <f>B4+B4*COS(RADIANS(210))</f>
        <v>2.679491924311229</v>
      </c>
      <c r="M33" s="10"/>
      <c r="N33" s="10"/>
      <c r="O33" s="17" t="s">
        <v>46</v>
      </c>
      <c r="P33" s="7">
        <f>B4+B3*COS(RADIANS(210))</f>
        <v>15.669872981077807</v>
      </c>
      <c r="Q33" s="10"/>
      <c r="R33" s="10"/>
      <c r="S33" s="10"/>
      <c r="T33" s="10"/>
    </row>
    <row r="34" spans="1:20" ht="18">
      <c r="A34" s="10"/>
      <c r="B34" s="9" t="s">
        <v>10</v>
      </c>
      <c r="C34" s="7">
        <f>(E10*E14+H17*H21+G25*G29)/(E10+H17+G25+0.0001)</f>
        <v>16.123027539619795</v>
      </c>
      <c r="D34" s="6" t="s">
        <v>60</v>
      </c>
      <c r="E34" s="3"/>
      <c r="F34" s="10"/>
      <c r="G34" s="10"/>
      <c r="H34" s="10"/>
      <c r="I34" s="10"/>
      <c r="J34" s="10"/>
      <c r="K34" s="17" t="s">
        <v>47</v>
      </c>
      <c r="L34" s="7">
        <f>B4+B4*SIN(RADIANS(210))</f>
        <v>9.999999999999998</v>
      </c>
      <c r="M34" s="10"/>
      <c r="N34" s="10"/>
      <c r="O34" s="17" t="s">
        <v>47</v>
      </c>
      <c r="P34" s="7">
        <f>B4+B3*SIN(RADIANS(210))</f>
        <v>17.5</v>
      </c>
      <c r="Q34" s="10"/>
      <c r="R34" s="10"/>
      <c r="S34" s="10"/>
      <c r="T34" s="10"/>
    </row>
    <row r="35" spans="1:20" ht="18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7" t="s">
        <v>48</v>
      </c>
      <c r="L35" s="7">
        <f>B4+B4*COS(RADIANS(225))</f>
        <v>5.857864376269045</v>
      </c>
      <c r="M35" s="10"/>
      <c r="N35" s="10"/>
      <c r="O35" s="17" t="s">
        <v>48</v>
      </c>
      <c r="P35" s="7">
        <f>B4+B3*COS(RADIANS(225))</f>
        <v>16.464466094067262</v>
      </c>
      <c r="Q35" s="10"/>
      <c r="R35" s="10"/>
      <c r="S35" s="10"/>
      <c r="T35" s="10"/>
    </row>
    <row r="36" spans="1:20" ht="18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7" t="s">
        <v>49</v>
      </c>
      <c r="L36" s="7">
        <f>B4+B4*SIN(RADIANS(225))</f>
        <v>5.857864376269051</v>
      </c>
      <c r="M36" s="10"/>
      <c r="N36" s="10"/>
      <c r="O36" s="17" t="s">
        <v>49</v>
      </c>
      <c r="P36" s="7">
        <f>B4+B3*SIN(RADIANS(225))</f>
        <v>16.464466094067262</v>
      </c>
      <c r="Q36" s="10"/>
      <c r="R36" s="10"/>
      <c r="S36" s="10"/>
      <c r="T36" s="10"/>
    </row>
    <row r="37" spans="1:20" ht="18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7" t="s">
        <v>50</v>
      </c>
      <c r="L37" s="7">
        <f>B4+B4*COS(RADIANS(240))</f>
        <v>9.999999999999991</v>
      </c>
      <c r="M37" s="10"/>
      <c r="N37" s="10"/>
      <c r="O37" s="17" t="s">
        <v>50</v>
      </c>
      <c r="P37" s="7">
        <f>B4+B3*COS(RADIANS(240))</f>
        <v>17.499999999999996</v>
      </c>
      <c r="Q37" s="10"/>
      <c r="R37" s="10"/>
      <c r="S37" s="10"/>
      <c r="T37" s="10"/>
    </row>
    <row r="38" spans="1:20" ht="18">
      <c r="A38" s="10"/>
      <c r="B38" s="10"/>
      <c r="C38" s="11" t="s">
        <v>17</v>
      </c>
      <c r="D38" s="11"/>
      <c r="E38" s="11"/>
      <c r="F38" s="10"/>
      <c r="G38" s="10"/>
      <c r="H38" s="10"/>
      <c r="I38" s="10"/>
      <c r="J38" s="10"/>
      <c r="K38" s="17" t="s">
        <v>51</v>
      </c>
      <c r="L38" s="7">
        <f>B4+B4*SIN(RADIANS(240))</f>
        <v>2.6794919243112325</v>
      </c>
      <c r="M38" s="10"/>
      <c r="N38" s="10"/>
      <c r="O38" s="17" t="s">
        <v>51</v>
      </c>
      <c r="P38" s="7">
        <f>B4+B3*SIN(RADIANS(240))</f>
        <v>15.669872981077809</v>
      </c>
      <c r="Q38" s="10"/>
      <c r="R38" s="10"/>
      <c r="S38" s="10"/>
      <c r="T38" s="10"/>
    </row>
    <row r="39" spans="1:20" ht="1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7" t="s">
        <v>52</v>
      </c>
      <c r="L39" s="7">
        <f>B4+B4*COS(RADIANS(255))</f>
        <v>14.823619097949587</v>
      </c>
      <c r="M39" s="10"/>
      <c r="N39" s="10"/>
      <c r="O39" s="17" t="s">
        <v>52</v>
      </c>
      <c r="P39" s="7">
        <f>B4+B3*COS(RADIANS(255))</f>
        <v>18.705904774487397</v>
      </c>
      <c r="Q39" s="10"/>
      <c r="R39" s="10"/>
      <c r="S39" s="10"/>
      <c r="T39" s="10"/>
    </row>
    <row r="40" spans="1:20" ht="18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7" t="s">
        <v>53</v>
      </c>
      <c r="L40" s="7">
        <f>B4+B4*SIN(RADIANS(255))</f>
        <v>0.6814834742186342</v>
      </c>
      <c r="M40" s="10"/>
      <c r="N40" s="10"/>
      <c r="O40" s="17" t="s">
        <v>53</v>
      </c>
      <c r="P40" s="7">
        <f>B4+B3*SIN(RADIANS(255))</f>
        <v>15.17037086855466</v>
      </c>
      <c r="Q40" s="10"/>
      <c r="R40" s="10"/>
      <c r="S40" s="10"/>
      <c r="T40" s="10"/>
    </row>
    <row r="41" spans="1:20" ht="18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7" t="s">
        <v>56</v>
      </c>
      <c r="L41" s="7">
        <f>B4+B4*COS(RADIANS(270))</f>
        <v>19.999999999999996</v>
      </c>
      <c r="M41" s="10"/>
      <c r="N41" s="10"/>
      <c r="O41" s="17" t="s">
        <v>56</v>
      </c>
      <c r="P41" s="7">
        <f>B4+B3*COS(RADIANS(270))</f>
        <v>20</v>
      </c>
      <c r="Q41" s="10"/>
      <c r="R41" s="10"/>
      <c r="S41" s="10"/>
      <c r="T41" s="10"/>
    </row>
    <row r="42" spans="1:20" ht="18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7" t="s">
        <v>57</v>
      </c>
      <c r="L42" s="7">
        <f>B4+B4*SIN(RADIANS(270))</f>
        <v>0</v>
      </c>
      <c r="M42" s="10"/>
      <c r="N42" s="10"/>
      <c r="O42" s="17" t="s">
        <v>57</v>
      </c>
      <c r="P42" s="7">
        <f>B4+B3*SIN(RADIANS(270))</f>
        <v>15</v>
      </c>
      <c r="Q42" s="10"/>
      <c r="R42" s="10"/>
      <c r="S42" s="10"/>
      <c r="T42" s="10"/>
    </row>
    <row r="43" spans="1:20" ht="18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65" spans="3:4" ht="23.25">
      <c r="C65" s="1" t="s">
        <v>18</v>
      </c>
      <c r="D65" s="2"/>
    </row>
  </sheetData>
  <mergeCells count="1">
    <mergeCell ref="B24:D2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Владелец</cp:lastModifiedBy>
  <dcterms:created xsi:type="dcterms:W3CDTF">2009-10-21T08:58:27Z</dcterms:created>
  <dcterms:modified xsi:type="dcterms:W3CDTF">2009-11-26T17:16:21Z</dcterms:modified>
  <cp:category/>
  <cp:version/>
  <cp:contentType/>
  <cp:contentStatus/>
</cp:coreProperties>
</file>