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<sst xmlns="http://schemas.openxmlformats.org/spreadsheetml/2006/main" count="111" uniqueCount="88">
  <si>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∑Xi=0</t>
  </si>
  <si>
    <t>∑Yi=0</t>
  </si>
  <si>
    <t>Исходные данные</t>
  </si>
  <si>
    <t>a</t>
  </si>
  <si>
    <t>b</t>
  </si>
  <si>
    <t>c</t>
  </si>
  <si>
    <t>d</t>
  </si>
  <si>
    <t>M</t>
  </si>
  <si>
    <t>alpha</t>
  </si>
  <si>
    <t>rad(alpha)</t>
  </si>
  <si>
    <t>∑MA=0</t>
  </si>
  <si>
    <t>Ya=</t>
  </si>
  <si>
    <t>Проверка</t>
  </si>
  <si>
    <t>Н</t>
  </si>
  <si>
    <t>градусы</t>
  </si>
  <si>
    <t>Н*м</t>
  </si>
  <si>
    <t>Xa=</t>
  </si>
  <si>
    <t>cos(alpha)</t>
  </si>
  <si>
    <t>sin(alpha)</t>
  </si>
  <si>
    <t>∑MA=</t>
  </si>
  <si>
    <t>∑Xi=</t>
  </si>
  <si>
    <t>∑Yi=</t>
  </si>
  <si>
    <t>X1</t>
  </si>
  <si>
    <t>X2</t>
  </si>
  <si>
    <t>y1</t>
  </si>
  <si>
    <t>y2</t>
  </si>
  <si>
    <t>x3</t>
  </si>
  <si>
    <t>x4</t>
  </si>
  <si>
    <t>y3</t>
  </si>
  <si>
    <t>y4</t>
  </si>
  <si>
    <t>x5</t>
  </si>
  <si>
    <t>y5</t>
  </si>
  <si>
    <t>x6</t>
  </si>
  <si>
    <t>y6</t>
  </si>
  <si>
    <t>x7</t>
  </si>
  <si>
    <t>Forses</t>
  </si>
  <si>
    <t>P1x</t>
  </si>
  <si>
    <t>p1y</t>
  </si>
  <si>
    <t>Линия</t>
  </si>
  <si>
    <t>x</t>
  </si>
  <si>
    <t>y</t>
  </si>
  <si>
    <t>Штриховка низ</t>
  </si>
  <si>
    <t>e</t>
  </si>
  <si>
    <t>P</t>
  </si>
  <si>
    <t>Правая часть</t>
  </si>
  <si>
    <t>Xa+Xc=0</t>
  </si>
  <si>
    <t>q</t>
  </si>
  <si>
    <t>Ya-q*b+Yc=0</t>
  </si>
  <si>
    <t>P*cos(alpha)-Xc=0</t>
  </si>
  <si>
    <t>Xc=P*cos(alpha)</t>
  </si>
  <si>
    <t>Xc=</t>
  </si>
  <si>
    <t>Yb-Yc-P*sin(alpha)=0</t>
  </si>
  <si>
    <t>Xc*c+Yc*d-M+P1*sin(alpha)*e=0</t>
  </si>
  <si>
    <t>Yc=</t>
  </si>
  <si>
    <t>∑Mb=0</t>
  </si>
  <si>
    <t>∑Mb=</t>
  </si>
  <si>
    <t>Yb=</t>
  </si>
  <si>
    <t>Ma=</t>
  </si>
  <si>
    <t>Xa=-Xc</t>
  </si>
  <si>
    <t>Ma=q*b^2/2-Yc*b+Xc*a</t>
  </si>
  <si>
    <t>Ma-(q*b^2)/2+Yc*b-Xc*a=0</t>
  </si>
  <si>
    <t>x1</t>
  </si>
  <si>
    <t>x2</t>
  </si>
  <si>
    <t>Брус</t>
  </si>
  <si>
    <t>нагрузка q</t>
  </si>
  <si>
    <t>X0</t>
  </si>
  <si>
    <t>Y0</t>
  </si>
  <si>
    <t>Ye</t>
  </si>
  <si>
    <t>Dx</t>
  </si>
  <si>
    <t>треугольник</t>
  </si>
  <si>
    <t>Вспомогательные построения</t>
  </si>
  <si>
    <t>Штрихи</t>
  </si>
  <si>
    <t>dx</t>
  </si>
  <si>
    <t>Левая часть</t>
  </si>
  <si>
    <t>Yc=(M-P*sin(alpha)*e-Xc*c)/d</t>
  </si>
  <si>
    <t>Yb=P*sin(alpha)+Yc</t>
  </si>
  <si>
    <t>Ya=-Yc+q*b</t>
  </si>
  <si>
    <t>C3 Бураева С.Э. АСП-1-06</t>
  </si>
  <si>
    <t>Определение реакций опор составной конструкции по заданной схеме.</t>
  </si>
  <si>
    <t xml:space="preserve">Проверка </t>
  </si>
  <si>
    <t>∑Mс=0</t>
  </si>
  <si>
    <t>Xa*(-a)-q*b*b/2-Ma+Ya*b=0</t>
  </si>
  <si>
    <t>Yb*d-M-P*sin(alpha)*(d+e)+P*cos(alpha)*c=0</t>
  </si>
  <si>
    <t>∑Mс=</t>
  </si>
  <si>
    <t>Размерность</t>
  </si>
  <si>
    <t>м</t>
  </si>
  <si>
    <t>Н/м</t>
  </si>
  <si>
    <t>Разбиваем схему на 2 независимые системы с учетом расположения  шарнира составной конструкции.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</si>
</sst>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u val="single"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quotePrefix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1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0" borderId="13" xfId="0" applyBorder="1" applyAlignment="1">
      <alignment/>
    </xf>
    <xf numFmtId="0" fontId="0" fillId="25" borderId="14" xfId="0" applyFill="1" applyBorder="1" applyAlignment="1">
      <alignment/>
    </xf>
    <xf numFmtId="0" fontId="0" fillId="25" borderId="13" xfId="0" applyFill="1" applyBorder="1" applyAlignment="1">
      <alignment/>
    </xf>
    <xf numFmtId="0" fontId="19" fillId="24" borderId="15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5" xfId="0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20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19" borderId="10" xfId="0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24" borderId="20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0.8675"/>
          <c:h val="0.83425"/>
        </c:manualLayout>
      </c:layout>
      <c:scatterChart>
        <c:scatterStyle val="lineMarker"/>
        <c:varyColors val="0"/>
        <c:ser>
          <c:idx val="3"/>
          <c:order val="0"/>
          <c:tx>
            <c:v>а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(Расчет!$B$60,Расчет!$B$61)</c:f>
              <c:numCache/>
            </c:numRef>
          </c:xVal>
          <c:yVal>
            <c:numRef>
              <c:f>(Расчет!$D$60,Расчет!$D$61)</c:f>
              <c:numCache/>
            </c:numRef>
          </c:yVal>
          <c:smooth val="0"/>
        </c:ser>
        <c:ser>
          <c:idx val="4"/>
          <c:order val="1"/>
          <c:tx>
            <c:v>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(Расчет!$B$61,Расчет!$B$62)</c:f>
              <c:numCache/>
            </c:numRef>
          </c:xVal>
          <c:yVal>
            <c:numRef>
              <c:f>(Расчет!$D$61,Расчет!$D$62)</c:f>
              <c:numCache/>
            </c:numRef>
          </c:yVal>
          <c:smooth val="0"/>
        </c:ser>
        <c:ser>
          <c:idx val="5"/>
          <c:order val="2"/>
          <c:tx>
            <c:v>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(Расчет!$B$62,Расчет!$B$63)</c:f>
              <c:numCache/>
            </c:numRef>
          </c:xVal>
          <c:yVal>
            <c:numRef>
              <c:f>(Расчет!$D$62,Расчет!$D$63)</c:f>
              <c:numCache/>
            </c:numRef>
          </c:yVal>
          <c:smooth val="0"/>
        </c:ser>
        <c:ser>
          <c:idx val="6"/>
          <c:order val="3"/>
          <c:tx>
            <c:v>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(Расчет!$B$63,Расчет!$B$64)</c:f>
              <c:numCache/>
            </c:numRef>
          </c:xVal>
          <c:yVal>
            <c:numRef>
              <c:f>(Расчет!$D$63,Расчет!$D$64)</c:f>
              <c:numCache/>
            </c:numRef>
          </c:yVal>
          <c:smooth val="0"/>
        </c:ser>
        <c:ser>
          <c:idx val="18"/>
          <c:order val="4"/>
          <c:tx>
            <c:v>P1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(Расчет!$A$70,Расчет!$A$71)</c:f>
              <c:numCache/>
            </c:numRef>
          </c:xVal>
          <c:yVal>
            <c:numRef>
              <c:f>(Расчет!$B$70,Расчет!$B$71)</c:f>
              <c:numCache/>
            </c:numRef>
          </c:yVal>
          <c:smooth val="0"/>
        </c:ser>
        <c:ser>
          <c:idx val="19"/>
          <c:order val="5"/>
          <c:tx>
            <c:v>q1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(Расчет!$A$74,Расчет!$A$77)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1"/>
          <c:order val="6"/>
          <c:tx>
            <c:v>q2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(Расчет!$B$77,Расчет!$B$78)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2"/>
          <c:order val="7"/>
          <c:tx>
            <c:v>Линия низ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(Расчет!$A$84,Расчет!$A$85)</c:f>
              <c:numCache/>
            </c:numRef>
          </c:xVal>
          <c:yVal>
            <c:numRef>
              <c:f>(Расчет!$B$84,Расчет!$B$85)</c:f>
              <c:numCache/>
            </c:numRef>
          </c:yVal>
          <c:smooth val="0"/>
        </c:ser>
        <c:ser>
          <c:idx val="7"/>
          <c:order val="8"/>
          <c:tx>
            <c:v>Штрих низ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(Расчет!$A$87,Расчет!$B$87)</c:f>
              <c:numCache/>
            </c:numRef>
          </c:xVal>
          <c:yVal>
            <c:numRef>
              <c:f>(Расчет!$C$87,Расчет!$C$88)</c:f>
              <c:numCache/>
            </c:numRef>
          </c:yVal>
          <c:smooth val="0"/>
        </c:ser>
        <c:ser>
          <c:idx val="8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(Расчет!$A$88,Расчет!$B$88)</c:f>
              <c:numCache/>
            </c:numRef>
          </c:xVal>
          <c:yVal>
            <c:numRef>
              <c:f>(Расчет!$C$87,Расчет!$C$88)</c:f>
              <c:numCache/>
            </c:numRef>
          </c:yVal>
          <c:smooth val="0"/>
        </c:ser>
        <c:ser>
          <c:idx val="9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(Расчет!$A$89,Расчет!$B$89)</c:f>
              <c:numCache/>
            </c:numRef>
          </c:xVal>
          <c:yVal>
            <c:numRef>
              <c:f>(Расчет!$C$87,Расчет!$C$88)</c:f>
              <c:numCache/>
            </c:numRef>
          </c:yVal>
          <c:smooth val="0"/>
        </c:ser>
        <c:ser>
          <c:idx val="10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(Расчет!$A$90,Расчет!$B$90)</c:f>
              <c:numCache/>
            </c:numRef>
          </c:xVal>
          <c:yVal>
            <c:numRef>
              <c:f>(Расчет!$C$87,Расчет!$C$88)</c:f>
              <c:numCache/>
            </c:numRef>
          </c:yVal>
          <c:smooth val="0"/>
        </c:ser>
        <c:ser>
          <c:idx val="11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(Расчет!$A$91,Расчет!$B$91)</c:f>
              <c:numCache/>
            </c:numRef>
          </c:xVal>
          <c:yVal>
            <c:numRef>
              <c:f>(Расчет!$C$87,Расчет!$C$88)</c:f>
              <c:numCache/>
            </c:numRef>
          </c:yVal>
          <c:smooth val="0"/>
        </c:ser>
        <c:ser>
          <c:idx val="12"/>
          <c:order val="13"/>
          <c:tx>
            <c:v>q3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(Расчет!$C$77,Расчет!$C$78)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20"/>
          <c:order val="14"/>
          <c:tx>
            <c:v>q4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(Расчет!$D$77,Расчет!$D$78)</c:f>
              <c:numCache/>
            </c:numRef>
          </c:xVal>
          <c:yVal>
            <c:numRef>
              <c:f>(Расчет!$C$74,Расчет!$B$74)</c:f>
              <c:numCache/>
            </c:numRef>
          </c:yVal>
          <c:smooth val="0"/>
        </c:ser>
        <c:ser>
          <c:idx val="21"/>
          <c:order val="15"/>
          <c:tx>
            <c:v>q5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(Расчет!$E$77,Расчет!$E$78)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22"/>
          <c:order val="16"/>
          <c:tx>
            <c:v>q6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(Расчет!$F$77,Расчет!$F$78)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23"/>
          <c:order val="17"/>
          <c:tx>
            <c:v>q7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(Расчет!$G$77,Расчет!$G$78)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13"/>
          <c:order val="18"/>
          <c:tx>
            <c:v>q8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(Расчет!$H$77,Расчет!$H$78)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14"/>
          <c:order val="19"/>
          <c:tx>
            <c:v>q9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(Расчет!$I$77,Расчет!$I$78)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15"/>
          <c:order val="20"/>
          <c:tx>
            <c:v>q10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(Расчет!$J$77,Расчет!$J$78)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16"/>
          <c:order val="21"/>
          <c:tx>
            <c:v>q11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(Расчет!$K$77,Расчет!$K$78)</c:f>
              <c:numCache/>
            </c:numRef>
          </c:xVal>
          <c:yVal>
            <c:numRef>
              <c:f>(Расчет!$B$74,Расчет!$C$74)</c:f>
              <c:numCache/>
            </c:numRef>
          </c:yVal>
          <c:smooth val="0"/>
        </c:ser>
        <c:ser>
          <c:idx val="17"/>
          <c:order val="22"/>
          <c:tx>
            <c:v>треуг1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(Расчет!$B$94,Расчет!$B$95)</c:f>
              <c:numCache/>
            </c:numRef>
          </c:xVal>
          <c:yVal>
            <c:numRef>
              <c:f>(Расчет!$D$94,Расчет!$D$95)</c:f>
              <c:numCache/>
            </c:numRef>
          </c:yVal>
          <c:smooth val="0"/>
        </c:ser>
        <c:ser>
          <c:idx val="24"/>
          <c:order val="23"/>
          <c:tx>
            <c:v>треуг2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(Расчет!$B$95,Расчет!$B$96)</c:f>
              <c:numCache/>
            </c:numRef>
          </c:xVal>
          <c:yVal>
            <c:numRef>
              <c:f>(Расчет!$D$95,Расчет!$D$96)</c:f>
              <c:numCache/>
            </c:numRef>
          </c:yVal>
          <c:smooth val="0"/>
        </c:ser>
        <c:ser>
          <c:idx val="25"/>
          <c:order val="24"/>
          <c:tx>
            <c:v>треуг3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(Расчет!$B$96,Расчет!$B$94)</c:f>
              <c:numCache/>
            </c:numRef>
          </c:xVal>
          <c:yVal>
            <c:numRef>
              <c:f>(Расчет!$D$96,Расчет!$D$94)</c:f>
              <c:numCache/>
            </c:numRef>
          </c:yVal>
          <c:smooth val="0"/>
        </c:ser>
        <c:ser>
          <c:idx val="26"/>
          <c:order val="25"/>
          <c:tx>
            <c:v>Линия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(Расчет!$B$99,Расчет!$B$100)</c:f>
              <c:numCache/>
            </c:numRef>
          </c:xVal>
          <c:yVal>
            <c:numRef>
              <c:f>(Расчет!$D$99,Расчет!$D$100)</c:f>
              <c:numCache/>
            </c:numRef>
          </c:yVal>
          <c:smooth val="0"/>
        </c:ser>
        <c:ser>
          <c:idx val="27"/>
          <c:order val="26"/>
          <c:tx>
            <c:v>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(Расчет!$B$64,Расчет!$B$65)</c:f>
              <c:numCache/>
            </c:numRef>
          </c:xVal>
          <c:yVal>
            <c:numRef>
              <c:f>(Расчет!$D$64,Расчет!$D$65)</c:f>
              <c:numCache/>
            </c:numRef>
          </c:yVal>
          <c:smooth val="0"/>
        </c:ser>
        <c:ser>
          <c:idx val="0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(Расчет!$A$103,Расчет!$B$103)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(Расчет!$A$104,Расчет!$B$104)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(Расчет!$A$105,Расчет!$B$105)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(Расчет!$A$106,Расчет!$B$106)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(Расчет!$A$107,Расчет!$B$107)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(Расчет!$A$108,Расчет!$B$108)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(Расчет!$A$108,Расчет!$B$108)</c:f>
              <c:numCache/>
            </c:numRef>
          </c:xVal>
          <c:yVal>
            <c:numRef>
              <c:f>(Расчет!$D$102,Расчет!$D$103)</c:f>
              <c:numCache/>
            </c:numRef>
          </c:yVal>
          <c:smooth val="0"/>
        </c:ser>
        <c:axId val="13491568"/>
        <c:axId val="16283377"/>
      </c:scatterChart>
      <c:valAx>
        <c:axId val="13491568"/>
        <c:scaling>
          <c:orientation val="minMax"/>
        </c:scaling>
        <c:axPos val="b"/>
        <c:delete val="1"/>
        <c:majorTickMark val="out"/>
        <c:minorTickMark val="none"/>
        <c:tickLblPos val="nextTo"/>
        <c:crossAx val="16283377"/>
        <c:crosses val="autoZero"/>
        <c:crossBetween val="midCat"/>
        <c:dispUnits/>
      </c:valAx>
      <c:valAx>
        <c:axId val="16283377"/>
        <c:scaling>
          <c:orientation val="minMax"/>
        </c:scaling>
        <c:axPos val="l"/>
        <c:delete val="1"/>
        <c:majorTickMark val="out"/>
        <c:minorTickMark val="none"/>
        <c:tickLblPos val="nextTo"/>
        <c:crossAx val="13491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42</xdr:row>
      <xdr:rowOff>123825</xdr:rowOff>
    </xdr:from>
    <xdr:to>
      <xdr:col>11</xdr:col>
      <xdr:colOff>133350</xdr:colOff>
      <xdr:row>75</xdr:row>
      <xdr:rowOff>47625</xdr:rowOff>
    </xdr:to>
    <xdr:graphicFrame>
      <xdr:nvGraphicFramePr>
        <xdr:cNvPr id="1" name="Chart 4"/>
        <xdr:cNvGraphicFramePr/>
      </xdr:nvGraphicFramePr>
      <xdr:xfrm>
        <a:off x="704850" y="7810500"/>
        <a:ext cx="77247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2.421875" style="0" bestFit="1" customWidth="1"/>
    <col min="3" max="3" width="28.28125" style="0" customWidth="1"/>
    <col min="4" max="4" width="9.7109375" style="0" customWidth="1"/>
    <col min="6" max="6" width="10.00390625" style="0" customWidth="1"/>
  </cols>
  <sheetData>
    <row r="1" s="23" customFormat="1" ht="15">
      <c r="A1" s="23" t="s">
        <v>77</v>
      </c>
    </row>
    <row r="2" s="23" customFormat="1" ht="15">
      <c r="A2" s="23" t="s">
        <v>78</v>
      </c>
    </row>
    <row r="3" spans="1:3" s="23" customFormat="1" ht="15.75" thickBot="1">
      <c r="A3" s="23" t="s">
        <v>2</v>
      </c>
      <c r="C3" s="23" t="s">
        <v>84</v>
      </c>
    </row>
    <row r="4" spans="1:3" s="23" customFormat="1" ht="15">
      <c r="A4" s="27" t="s">
        <v>3</v>
      </c>
      <c r="B4" s="27">
        <v>5</v>
      </c>
      <c r="C4" s="23" t="s">
        <v>85</v>
      </c>
    </row>
    <row r="5" spans="1:3" s="23" customFormat="1" ht="15">
      <c r="A5" s="28" t="s">
        <v>4</v>
      </c>
      <c r="B5" s="28">
        <v>3</v>
      </c>
      <c r="C5" s="23" t="s">
        <v>85</v>
      </c>
    </row>
    <row r="6" spans="1:3" s="23" customFormat="1" ht="15">
      <c r="A6" s="28" t="s">
        <v>5</v>
      </c>
      <c r="B6" s="28">
        <v>1</v>
      </c>
      <c r="C6" s="23" t="s">
        <v>85</v>
      </c>
    </row>
    <row r="7" spans="1:3" s="23" customFormat="1" ht="15">
      <c r="A7" s="28" t="s">
        <v>6</v>
      </c>
      <c r="B7" s="28">
        <v>5</v>
      </c>
      <c r="C7" s="23" t="s">
        <v>85</v>
      </c>
    </row>
    <row r="8" spans="1:3" s="23" customFormat="1" ht="15">
      <c r="A8" s="28" t="s">
        <v>42</v>
      </c>
      <c r="B8" s="28">
        <v>1</v>
      </c>
      <c r="C8" s="23" t="s">
        <v>13</v>
      </c>
    </row>
    <row r="9" spans="1:3" s="23" customFormat="1" ht="15">
      <c r="A9" s="28" t="s">
        <v>43</v>
      </c>
      <c r="B9" s="28">
        <v>1</v>
      </c>
      <c r="C9" s="23" t="s">
        <v>13</v>
      </c>
    </row>
    <row r="10" spans="1:3" s="23" customFormat="1" ht="15">
      <c r="A10" s="28" t="s">
        <v>7</v>
      </c>
      <c r="B10" s="28">
        <v>1</v>
      </c>
      <c r="C10" s="23" t="s">
        <v>15</v>
      </c>
    </row>
    <row r="11" spans="1:3" s="23" customFormat="1" ht="15">
      <c r="A11" s="28" t="s">
        <v>8</v>
      </c>
      <c r="B11" s="28">
        <v>45</v>
      </c>
      <c r="C11" s="23" t="s">
        <v>14</v>
      </c>
    </row>
    <row r="12" spans="1:3" s="23" customFormat="1" ht="15">
      <c r="A12" s="28" t="s">
        <v>46</v>
      </c>
      <c r="B12" s="28">
        <v>15</v>
      </c>
      <c r="C12" s="23" t="s">
        <v>86</v>
      </c>
    </row>
    <row r="13" spans="1:6" s="23" customFormat="1" ht="15">
      <c r="A13" s="28" t="s">
        <v>9</v>
      </c>
      <c r="B13" s="28">
        <f>RADIANS(B11)</f>
        <v>0.7853981633974483</v>
      </c>
      <c r="C13" s="23" t="s">
        <v>17</v>
      </c>
      <c r="D13" s="23">
        <f>COS(B13)</f>
        <v>0.7071067811865476</v>
      </c>
      <c r="E13" s="30" t="s">
        <v>18</v>
      </c>
      <c r="F13" s="23">
        <f>SIN(B13)</f>
        <v>0.7071067811865475</v>
      </c>
    </row>
    <row r="14" spans="1:2" s="23" customFormat="1" ht="15">
      <c r="A14" s="29"/>
      <c r="B14" s="29"/>
    </row>
    <row r="15" spans="1:2" s="23" customFormat="1" ht="15">
      <c r="A15" s="29" t="s">
        <v>87</v>
      </c>
      <c r="B15" s="29"/>
    </row>
    <row r="16" ht="15.75">
      <c r="A16" s="5" t="s">
        <v>44</v>
      </c>
    </row>
    <row r="17" ht="13.5" thickBot="1"/>
    <row r="18" spans="1:6" ht="15.75" thickBot="1">
      <c r="A18" s="13" t="s">
        <v>0</v>
      </c>
      <c r="B18" s="14"/>
      <c r="C18" s="14" t="s">
        <v>45</v>
      </c>
      <c r="D18" s="14"/>
      <c r="E18" s="6" t="s">
        <v>20</v>
      </c>
      <c r="F18" s="10">
        <f>F19+F32</f>
        <v>0</v>
      </c>
    </row>
    <row r="19" spans="1:6" ht="13.5" thickBot="1">
      <c r="A19" s="15"/>
      <c r="B19" s="16"/>
      <c r="C19" s="16" t="s">
        <v>58</v>
      </c>
      <c r="D19" s="21">
        <v>4</v>
      </c>
      <c r="E19" s="6" t="s">
        <v>16</v>
      </c>
      <c r="F19" s="12">
        <f>-F32</f>
        <v>-0.7071067811865476</v>
      </c>
    </row>
    <row r="20" spans="1:6" ht="13.5" thickBot="1">
      <c r="A20" s="15"/>
      <c r="B20" s="16"/>
      <c r="C20" s="16"/>
      <c r="D20" s="16"/>
      <c r="E20" s="16"/>
      <c r="F20" s="17"/>
    </row>
    <row r="21" spans="1:6" ht="15">
      <c r="A21" s="18" t="s">
        <v>1</v>
      </c>
      <c r="B21" s="16"/>
      <c r="C21" s="16" t="s">
        <v>47</v>
      </c>
      <c r="D21" s="16"/>
      <c r="E21" s="8" t="s">
        <v>21</v>
      </c>
      <c r="F21" s="3">
        <f>F22-B12*B5+F37</f>
        <v>-2.858824288409778E-15</v>
      </c>
    </row>
    <row r="22" spans="1:6" ht="13.5" thickBot="1">
      <c r="A22" s="15"/>
      <c r="B22" s="16"/>
      <c r="C22" s="16" t="s">
        <v>76</v>
      </c>
      <c r="D22" s="21">
        <v>5</v>
      </c>
      <c r="E22" s="9" t="s">
        <v>11</v>
      </c>
      <c r="F22" s="11">
        <f>-F37+B12*B5</f>
        <v>44.8</v>
      </c>
    </row>
    <row r="23" spans="1:6" ht="13.5" thickBot="1">
      <c r="A23" s="15"/>
      <c r="B23" s="16"/>
      <c r="C23" s="16"/>
      <c r="D23" s="16"/>
      <c r="E23" s="16"/>
      <c r="F23" s="17"/>
    </row>
    <row r="24" spans="1:6" ht="15">
      <c r="A24" s="18" t="s">
        <v>10</v>
      </c>
      <c r="B24" s="16"/>
      <c r="C24" s="16" t="s">
        <v>59</v>
      </c>
      <c r="D24" s="21">
        <v>6</v>
      </c>
      <c r="E24" s="8" t="s">
        <v>57</v>
      </c>
      <c r="F24" s="22">
        <f>B12*B5*B5/2-F37*B5+F32*B4</f>
        <v>70.43553390593274</v>
      </c>
    </row>
    <row r="25" spans="1:6" ht="13.5" thickBot="1">
      <c r="A25" s="7"/>
      <c r="B25" s="19"/>
      <c r="C25" s="19" t="s">
        <v>60</v>
      </c>
      <c r="D25" s="19"/>
      <c r="E25" s="9" t="s">
        <v>19</v>
      </c>
      <c r="F25" s="4">
        <f>F24-B12*B5*B5/2+F37*B5-F32*B4</f>
        <v>5.773159728050814E-15</v>
      </c>
    </row>
    <row r="26" ht="12.75">
      <c r="A26" t="s">
        <v>79</v>
      </c>
    </row>
    <row r="27" spans="1:6" ht="12.75">
      <c r="A27" t="s">
        <v>80</v>
      </c>
      <c r="C27" t="s">
        <v>81</v>
      </c>
      <c r="E27" t="s">
        <v>80</v>
      </c>
      <c r="F27" s="1">
        <f>-F19*B4-B12*B5*B5/2-F24+F22*B5</f>
        <v>0</v>
      </c>
    </row>
    <row r="29" ht="15.75">
      <c r="A29" s="5" t="s">
        <v>73</v>
      </c>
    </row>
    <row r="30" ht="13.5" thickBot="1"/>
    <row r="31" spans="1:6" ht="15">
      <c r="A31" s="13" t="s">
        <v>0</v>
      </c>
      <c r="B31" s="14"/>
      <c r="C31" s="14" t="s">
        <v>48</v>
      </c>
      <c r="D31" s="14"/>
      <c r="E31" s="8" t="s">
        <v>20</v>
      </c>
      <c r="F31" s="3">
        <f>B9*D13-F32</f>
        <v>0</v>
      </c>
    </row>
    <row r="32" spans="1:6" ht="13.5" thickBot="1">
      <c r="A32" s="15"/>
      <c r="B32" s="16"/>
      <c r="C32" s="16" t="s">
        <v>49</v>
      </c>
      <c r="D32" s="21">
        <v>1</v>
      </c>
      <c r="E32" s="9" t="s">
        <v>50</v>
      </c>
      <c r="F32" s="11">
        <f>B9*D13</f>
        <v>0.7071067811865476</v>
      </c>
    </row>
    <row r="33" spans="1:6" ht="13.5" thickBot="1">
      <c r="A33" s="15"/>
      <c r="B33" s="16"/>
      <c r="C33" s="16"/>
      <c r="D33" s="16"/>
      <c r="E33" s="16"/>
      <c r="F33" s="17"/>
    </row>
    <row r="34" spans="1:6" ht="15">
      <c r="A34" s="18" t="s">
        <v>1</v>
      </c>
      <c r="B34" s="16"/>
      <c r="C34" s="16" t="s">
        <v>51</v>
      </c>
      <c r="D34" s="21">
        <v>3</v>
      </c>
      <c r="E34" s="8" t="s">
        <v>21</v>
      </c>
      <c r="F34" s="3">
        <f>-F37+F35-B9*F13</f>
        <v>0</v>
      </c>
    </row>
    <row r="35" spans="1:6" ht="13.5" thickBot="1">
      <c r="A35" s="15"/>
      <c r="B35" s="16"/>
      <c r="C35" s="16" t="s">
        <v>75</v>
      </c>
      <c r="D35" s="16"/>
      <c r="E35" s="9" t="s">
        <v>56</v>
      </c>
      <c r="F35" s="11">
        <f>B9*F13+F37</f>
        <v>0.9071067811865474</v>
      </c>
    </row>
    <row r="36" spans="1:6" ht="13.5" thickBot="1">
      <c r="A36" s="15"/>
      <c r="B36" s="16"/>
      <c r="C36" s="16"/>
      <c r="D36" s="16"/>
      <c r="E36" s="16"/>
      <c r="F36" s="17"/>
    </row>
    <row r="37" spans="1:6" ht="15">
      <c r="A37" s="20" t="s">
        <v>54</v>
      </c>
      <c r="B37" s="16"/>
      <c r="C37" s="16" t="s">
        <v>74</v>
      </c>
      <c r="D37" s="21">
        <v>2</v>
      </c>
      <c r="E37" s="8" t="s">
        <v>53</v>
      </c>
      <c r="F37" s="22">
        <f>(B10+B9*F13*B8-F32*B6)/B7</f>
        <v>0.19999999999999998</v>
      </c>
    </row>
    <row r="38" spans="1:6" ht="13.5" thickBot="1">
      <c r="A38" s="7"/>
      <c r="B38" s="19"/>
      <c r="C38" s="19" t="s">
        <v>52</v>
      </c>
      <c r="D38" s="19"/>
      <c r="E38" s="9" t="s">
        <v>55</v>
      </c>
      <c r="F38" s="4">
        <f>F32*B6+F37*B7-B10+B9*F13*B8</f>
        <v>1.414213562373095</v>
      </c>
    </row>
    <row r="39" spans="1:5" ht="15.75">
      <c r="A39" s="5" t="s">
        <v>12</v>
      </c>
      <c r="B39" s="5"/>
      <c r="C39" s="5"/>
      <c r="D39" s="5"/>
      <c r="E39" s="5"/>
    </row>
    <row r="40" spans="1:6" ht="15.75">
      <c r="A40" s="25" t="s">
        <v>80</v>
      </c>
      <c r="B40" s="26" t="s">
        <v>82</v>
      </c>
      <c r="C40" s="5"/>
      <c r="D40" s="5"/>
      <c r="E40" s="5" t="s">
        <v>83</v>
      </c>
      <c r="F40" s="24">
        <f>-B10+F35*B7-B9*F13*(B7+B8)+B9*D13*B6</f>
        <v>0</v>
      </c>
    </row>
    <row r="57" spans="7:13" ht="12.75">
      <c r="G57" s="2"/>
      <c r="M57" s="2"/>
    </row>
    <row r="58" ht="12.75">
      <c r="A58" t="s">
        <v>70</v>
      </c>
    </row>
    <row r="59" spans="1:13" ht="12.75">
      <c r="A59" t="s">
        <v>63</v>
      </c>
      <c r="G59" s="2"/>
      <c r="M59" s="2"/>
    </row>
    <row r="60" spans="1:4" ht="12.75">
      <c r="A60" t="s">
        <v>61</v>
      </c>
      <c r="B60">
        <f>-1</f>
        <v>-1</v>
      </c>
      <c r="C60" t="s">
        <v>24</v>
      </c>
      <c r="D60">
        <f>-0.5</f>
        <v>-0.5</v>
      </c>
    </row>
    <row r="61" spans="1:7" ht="12.75">
      <c r="A61" t="s">
        <v>62</v>
      </c>
      <c r="B61">
        <f>B60</f>
        <v>-1</v>
      </c>
      <c r="C61" t="s">
        <v>25</v>
      </c>
      <c r="D61">
        <f>D60+B4</f>
        <v>4.5</v>
      </c>
      <c r="G61" s="2"/>
    </row>
    <row r="62" spans="1:4" ht="12.75">
      <c r="A62" t="s">
        <v>26</v>
      </c>
      <c r="B62">
        <f>B61+B5</f>
        <v>2</v>
      </c>
      <c r="C62" t="s">
        <v>28</v>
      </c>
      <c r="D62">
        <f>D61</f>
        <v>4.5</v>
      </c>
    </row>
    <row r="63" spans="1:7" ht="12.75">
      <c r="A63" t="s">
        <v>27</v>
      </c>
      <c r="B63">
        <f>B62</f>
        <v>2</v>
      </c>
      <c r="C63" t="s">
        <v>29</v>
      </c>
      <c r="D63">
        <f>D62-B6</f>
        <v>3.5</v>
      </c>
      <c r="G63" s="2"/>
    </row>
    <row r="64" spans="1:4" ht="12.75">
      <c r="A64" t="s">
        <v>30</v>
      </c>
      <c r="B64">
        <f>B63+B7</f>
        <v>7</v>
      </c>
      <c r="C64" t="s">
        <v>31</v>
      </c>
      <c r="D64">
        <f>D63</f>
        <v>3.5</v>
      </c>
    </row>
    <row r="65" spans="1:7" ht="12.75">
      <c r="A65" t="s">
        <v>32</v>
      </c>
      <c r="B65">
        <f>B64+B8</f>
        <v>8</v>
      </c>
      <c r="C65" t="s">
        <v>33</v>
      </c>
      <c r="D65">
        <f>D64</f>
        <v>3.5</v>
      </c>
      <c r="G65" s="2"/>
    </row>
    <row r="66" spans="1:2" ht="12.75">
      <c r="A66" t="s">
        <v>34</v>
      </c>
      <c r="B66">
        <f>B65</f>
        <v>8</v>
      </c>
    </row>
    <row r="68" ht="12.75">
      <c r="A68" t="s">
        <v>35</v>
      </c>
    </row>
    <row r="69" spans="1:2" ht="12.75">
      <c r="A69" t="s">
        <v>36</v>
      </c>
      <c r="B69" t="s">
        <v>37</v>
      </c>
    </row>
    <row r="70" spans="1:2" ht="12.75">
      <c r="A70">
        <f>B65</f>
        <v>8</v>
      </c>
      <c r="B70">
        <f>D65</f>
        <v>3.5</v>
      </c>
    </row>
    <row r="71" spans="1:2" ht="12.75">
      <c r="A71">
        <f>A70+B9*COS(-B13+PI())</f>
        <v>7.292893218813452</v>
      </c>
      <c r="B71">
        <f>B70+B9*SIN(-B13+PI())</f>
        <v>4.207106781186548</v>
      </c>
    </row>
    <row r="72" ht="12.75">
      <c r="A72" t="s">
        <v>64</v>
      </c>
    </row>
    <row r="73" spans="1:3" ht="12.75">
      <c r="A73" t="s">
        <v>65</v>
      </c>
      <c r="B73" t="s">
        <v>66</v>
      </c>
      <c r="C73" t="s">
        <v>67</v>
      </c>
    </row>
    <row r="74" spans="1:3" ht="12.75">
      <c r="A74">
        <f>B61</f>
        <v>-1</v>
      </c>
      <c r="B74">
        <f>D61</f>
        <v>4.5</v>
      </c>
      <c r="C74">
        <f>D62+1</f>
        <v>5.5</v>
      </c>
    </row>
    <row r="75" ht="12.75">
      <c r="A75" t="s">
        <v>68</v>
      </c>
    </row>
    <row r="76" ht="12.75">
      <c r="A76" t="s">
        <v>22</v>
      </c>
    </row>
    <row r="77" spans="1:13" ht="12.75">
      <c r="A77">
        <f>A74</f>
        <v>-1</v>
      </c>
      <c r="B77">
        <f>A77+$B$5/10</f>
        <v>-0.7</v>
      </c>
      <c r="C77">
        <f aca="true" t="shared" si="0" ref="C77:K78">B77+$B$5/10</f>
        <v>-0.39999999999999997</v>
      </c>
      <c r="D77">
        <f t="shared" si="0"/>
        <v>-0.09999999999999998</v>
      </c>
      <c r="E77">
        <f t="shared" si="0"/>
        <v>0.2</v>
      </c>
      <c r="F77">
        <f t="shared" si="0"/>
        <v>0.5</v>
      </c>
      <c r="G77">
        <f t="shared" si="0"/>
        <v>0.8</v>
      </c>
      <c r="H77">
        <f t="shared" si="0"/>
        <v>1.1</v>
      </c>
      <c r="I77">
        <f t="shared" si="0"/>
        <v>1.4000000000000001</v>
      </c>
      <c r="J77">
        <f t="shared" si="0"/>
        <v>1.7000000000000002</v>
      </c>
      <c r="K77">
        <f t="shared" si="0"/>
        <v>2</v>
      </c>
      <c r="M77">
        <f>L77+$B$5/10</f>
        <v>0.3</v>
      </c>
    </row>
    <row r="78" spans="1:13" ht="12.75">
      <c r="A78">
        <f>A77</f>
        <v>-1</v>
      </c>
      <c r="B78">
        <f>A78+$B$5/10</f>
        <v>-0.7</v>
      </c>
      <c r="C78">
        <f t="shared" si="0"/>
        <v>-0.39999999999999997</v>
      </c>
      <c r="D78">
        <f t="shared" si="0"/>
        <v>-0.09999999999999998</v>
      </c>
      <c r="E78">
        <f t="shared" si="0"/>
        <v>0.2</v>
      </c>
      <c r="F78">
        <f t="shared" si="0"/>
        <v>0.5</v>
      </c>
      <c r="G78">
        <f t="shared" si="0"/>
        <v>0.8</v>
      </c>
      <c r="H78">
        <f t="shared" si="0"/>
        <v>1.1</v>
      </c>
      <c r="I78">
        <f t="shared" si="0"/>
        <v>1.4000000000000001</v>
      </c>
      <c r="J78">
        <f t="shared" si="0"/>
        <v>1.7000000000000002</v>
      </c>
      <c r="K78">
        <f t="shared" si="0"/>
        <v>2</v>
      </c>
      <c r="M78">
        <f>L78+$B$5/10</f>
        <v>0.3</v>
      </c>
    </row>
    <row r="82" ht="12.75">
      <c r="A82" t="s">
        <v>38</v>
      </c>
    </row>
    <row r="83" spans="1:2" ht="12.75">
      <c r="A83" t="s">
        <v>39</v>
      </c>
      <c r="B83" t="s">
        <v>40</v>
      </c>
    </row>
    <row r="84" spans="1:2" ht="12.75">
      <c r="A84">
        <f>-1-1</f>
        <v>-2</v>
      </c>
      <c r="B84">
        <f>0</f>
        <v>0</v>
      </c>
    </row>
    <row r="85" spans="1:2" ht="12.75">
      <c r="A85">
        <f>B60+1</f>
        <v>0</v>
      </c>
      <c r="B85">
        <v>0</v>
      </c>
    </row>
    <row r="86" ht="12.75">
      <c r="A86" t="s">
        <v>41</v>
      </c>
    </row>
    <row r="87" spans="1:3" ht="12.75">
      <c r="A87">
        <f>A84+0.5</f>
        <v>-1.5</v>
      </c>
      <c r="B87">
        <f>A87-0.3</f>
        <v>-1.8</v>
      </c>
      <c r="C87">
        <f>B84</f>
        <v>0</v>
      </c>
    </row>
    <row r="88" spans="1:3" ht="12.75">
      <c r="A88">
        <f>A84+1</f>
        <v>-1</v>
      </c>
      <c r="B88">
        <f>A88-0.3</f>
        <v>-1.3</v>
      </c>
      <c r="C88">
        <f>B80-1</f>
        <v>-1</v>
      </c>
    </row>
    <row r="89" spans="1:2" ht="12.75">
      <c r="A89">
        <f>A84+1.5</f>
        <v>-0.5</v>
      </c>
      <c r="B89">
        <f>A89-0.3</f>
        <v>-0.8</v>
      </c>
    </row>
    <row r="90" spans="1:2" ht="12.75">
      <c r="A90">
        <f>A84+2</f>
        <v>0</v>
      </c>
      <c r="B90">
        <f>A90-0.3</f>
        <v>-0.3</v>
      </c>
    </row>
    <row r="91" spans="1:2" ht="12.75">
      <c r="A91">
        <f>A84</f>
        <v>-2</v>
      </c>
      <c r="B91">
        <f>A91-0.3</f>
        <v>-2.3</v>
      </c>
    </row>
    <row r="93" ht="12.75">
      <c r="A93" t="s">
        <v>69</v>
      </c>
    </row>
    <row r="94" spans="1:4" ht="12.75">
      <c r="A94" t="s">
        <v>61</v>
      </c>
      <c r="B94">
        <f>B64</f>
        <v>7</v>
      </c>
      <c r="C94" t="s">
        <v>24</v>
      </c>
      <c r="D94">
        <f>D64</f>
        <v>3.5</v>
      </c>
    </row>
    <row r="95" spans="1:4" ht="12.75">
      <c r="A95" t="s">
        <v>62</v>
      </c>
      <c r="B95">
        <f>B94-0.2</f>
        <v>6.8</v>
      </c>
      <c r="C95" t="s">
        <v>25</v>
      </c>
      <c r="D95">
        <f>D94-0.5</f>
        <v>3</v>
      </c>
    </row>
    <row r="96" spans="1:4" ht="12.75">
      <c r="A96" t="s">
        <v>26</v>
      </c>
      <c r="B96">
        <f>B94+0.2</f>
        <v>7.2</v>
      </c>
      <c r="C96" t="s">
        <v>28</v>
      </c>
      <c r="D96">
        <f>D95</f>
        <v>3</v>
      </c>
    </row>
    <row r="98" ht="12.75">
      <c r="A98" t="s">
        <v>38</v>
      </c>
    </row>
    <row r="99" spans="1:4" ht="12.75">
      <c r="A99" t="s">
        <v>22</v>
      </c>
      <c r="B99">
        <f>B95-0.5</f>
        <v>6.3</v>
      </c>
      <c r="C99" t="s">
        <v>24</v>
      </c>
      <c r="D99">
        <f>D95-0.05</f>
        <v>2.95</v>
      </c>
    </row>
    <row r="100" spans="1:4" ht="12.75">
      <c r="A100" t="s">
        <v>23</v>
      </c>
      <c r="B100">
        <f>B96+0.5</f>
        <v>7.7</v>
      </c>
      <c r="C100" t="s">
        <v>25</v>
      </c>
      <c r="D100">
        <f>D99</f>
        <v>2.95</v>
      </c>
    </row>
    <row r="101" ht="12.75">
      <c r="A101" t="s">
        <v>71</v>
      </c>
    </row>
    <row r="102" spans="1:4" ht="12.75">
      <c r="A102" t="s">
        <v>39</v>
      </c>
      <c r="B102" t="s">
        <v>72</v>
      </c>
      <c r="C102" t="s">
        <v>24</v>
      </c>
      <c r="D102">
        <f>D99</f>
        <v>2.95</v>
      </c>
    </row>
    <row r="103" spans="1:4" ht="12.75">
      <c r="A103">
        <f>B99</f>
        <v>6.3</v>
      </c>
      <c r="B103">
        <f aca="true" t="shared" si="1" ref="B103:B108">A103-0.2</f>
        <v>6.1</v>
      </c>
      <c r="C103" t="s">
        <v>25</v>
      </c>
      <c r="D103">
        <f>D102-0.3</f>
        <v>2.6500000000000004</v>
      </c>
    </row>
    <row r="104" spans="1:2" ht="12.75">
      <c r="A104">
        <f>A103+($B$100-$B$99)/5</f>
        <v>6.58</v>
      </c>
      <c r="B104">
        <f t="shared" si="1"/>
        <v>6.38</v>
      </c>
    </row>
    <row r="105" spans="1:2" ht="12.75">
      <c r="A105">
        <f>A104+($B$100-$B$99)/5</f>
        <v>6.86</v>
      </c>
      <c r="B105">
        <f t="shared" si="1"/>
        <v>6.66</v>
      </c>
    </row>
    <row r="106" spans="1:2" ht="12.75">
      <c r="A106">
        <f>A105+($B$100-$B$99)/5</f>
        <v>7.140000000000001</v>
      </c>
      <c r="B106">
        <f t="shared" si="1"/>
        <v>6.94</v>
      </c>
    </row>
    <row r="107" spans="1:2" ht="12.75">
      <c r="A107">
        <f>A106+($B$100-$B$99)/5</f>
        <v>7.420000000000001</v>
      </c>
      <c r="B107">
        <f t="shared" si="1"/>
        <v>7.220000000000001</v>
      </c>
    </row>
    <row r="108" spans="1:2" ht="12.75">
      <c r="A108">
        <f>A107+($B$100-$B$99)/5</f>
        <v>7.700000000000001</v>
      </c>
      <c r="B108">
        <f t="shared" si="1"/>
        <v>7.500000000000001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2009-11-26T17:21:01Z</dcterms:modified>
  <cp:category/>
  <cp:version/>
  <cp:contentType/>
  <cp:contentStatus/>
</cp:coreProperties>
</file>